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'1.1.'!$D$54:$D$1173</definedName>
    <definedName name="Nomenclatura" localSheetId="2">'1.2. '!$D$5:$D$1134</definedName>
    <definedName name="Print_Area" localSheetId="0">'1.1.'!$A$1:$X$63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'1.1.'!$L$54:$L$65581</definedName>
    <definedName name="НаименованиеПредметаЗакупки">'1.1.'!$D$9</definedName>
    <definedName name="НомерСертификатаИмя">'1.1.'!$J$54:$J$65581</definedName>
    <definedName name="Период" localSheetId="2">'1.2. '!$L$5:$L$20</definedName>
    <definedName name="Период" localSheetId="5">'[1]Коммерческое предложение'!$Q$54:$Q$55</definedName>
    <definedName name="Период">'1.1.'!$Z$58:$Z$59</definedName>
    <definedName name="ТехническиеХарактеристики">'1.1.'!$H$9</definedName>
  </definedNames>
  <calcPr calcId="145621" refMode="R1C1"/>
</workbook>
</file>

<file path=xl/calcChain.xml><?xml version="1.0" encoding="utf-8"?>
<calcChain xmlns="http://schemas.openxmlformats.org/spreadsheetml/2006/main">
  <c r="AG53" i="1" l="1"/>
  <c r="AF53" i="1"/>
  <c r="AE53" i="1"/>
  <c r="AD53" i="1"/>
  <c r="AC53" i="1"/>
  <c r="Y53" i="1"/>
  <c r="W53" i="1"/>
  <c r="X53" i="1" s="1"/>
  <c r="Z53" i="1" s="1"/>
  <c r="AH53" i="1" s="1"/>
  <c r="V53" i="1"/>
  <c r="AB53" i="1" s="1"/>
  <c r="AG52" i="1"/>
  <c r="AF52" i="1"/>
  <c r="AE52" i="1"/>
  <c r="AD52" i="1"/>
  <c r="AC52" i="1"/>
  <c r="Y52" i="1"/>
  <c r="V52" i="1"/>
  <c r="W52" i="1" s="1"/>
  <c r="AG51" i="1"/>
  <c r="AF51" i="1"/>
  <c r="AE51" i="1"/>
  <c r="AD51" i="1"/>
  <c r="AC51" i="1"/>
  <c r="Y51" i="1"/>
  <c r="V51" i="1"/>
  <c r="AB51" i="1" s="1"/>
  <c r="AG50" i="1"/>
  <c r="AF50" i="1"/>
  <c r="AE50" i="1"/>
  <c r="AD50" i="1"/>
  <c r="AC50" i="1"/>
  <c r="Y50" i="1"/>
  <c r="V50" i="1"/>
  <c r="W50" i="1" s="1"/>
  <c r="AG49" i="1"/>
  <c r="AF49" i="1"/>
  <c r="AE49" i="1"/>
  <c r="AD49" i="1"/>
  <c r="AC49" i="1"/>
  <c r="Y49" i="1"/>
  <c r="V49" i="1"/>
  <c r="AB49" i="1" s="1"/>
  <c r="AG48" i="1"/>
  <c r="AF48" i="1"/>
  <c r="AE48" i="1"/>
  <c r="AD48" i="1"/>
  <c r="AC48" i="1"/>
  <c r="Y48" i="1"/>
  <c r="V48" i="1"/>
  <c r="W48" i="1" s="1"/>
  <c r="AG47" i="1"/>
  <c r="AF47" i="1"/>
  <c r="AE47" i="1"/>
  <c r="AD47" i="1"/>
  <c r="AC47" i="1"/>
  <c r="Y47" i="1"/>
  <c r="V47" i="1"/>
  <c r="AB47" i="1" s="1"/>
  <c r="AG46" i="1"/>
  <c r="AF46" i="1"/>
  <c r="AE46" i="1"/>
  <c r="AD46" i="1"/>
  <c r="AC46" i="1"/>
  <c r="Y46" i="1"/>
  <c r="V46" i="1"/>
  <c r="W46" i="1" s="1"/>
  <c r="AG45" i="1"/>
  <c r="AF45" i="1"/>
  <c r="AE45" i="1"/>
  <c r="AD45" i="1"/>
  <c r="AC45" i="1"/>
  <c r="Y45" i="1"/>
  <c r="V45" i="1"/>
  <c r="AB45" i="1" s="1"/>
  <c r="AG44" i="1"/>
  <c r="AF44" i="1"/>
  <c r="AE44" i="1"/>
  <c r="AD44" i="1"/>
  <c r="AC44" i="1"/>
  <c r="Y44" i="1"/>
  <c r="V44" i="1"/>
  <c r="W44" i="1" s="1"/>
  <c r="AG43" i="1"/>
  <c r="AF43" i="1"/>
  <c r="AE43" i="1"/>
  <c r="AD43" i="1"/>
  <c r="AC43" i="1"/>
  <c r="Y43" i="1"/>
  <c r="V43" i="1"/>
  <c r="AB43" i="1" s="1"/>
  <c r="AG42" i="1"/>
  <c r="AF42" i="1"/>
  <c r="AE42" i="1"/>
  <c r="AD42" i="1"/>
  <c r="AC42" i="1"/>
  <c r="Y42" i="1"/>
  <c r="V42" i="1"/>
  <c r="W42" i="1" s="1"/>
  <c r="AG41" i="1"/>
  <c r="AF41" i="1"/>
  <c r="AE41" i="1"/>
  <c r="AD41" i="1"/>
  <c r="AC41" i="1"/>
  <c r="AA41" i="1"/>
  <c r="Y41" i="1"/>
  <c r="W41" i="1"/>
  <c r="X41" i="1" s="1"/>
  <c r="Z41" i="1" s="1"/>
  <c r="AH41" i="1" s="1"/>
  <c r="V41" i="1"/>
  <c r="AB41" i="1" s="1"/>
  <c r="AG40" i="1"/>
  <c r="AF40" i="1"/>
  <c r="AE40" i="1"/>
  <c r="AD40" i="1"/>
  <c r="AC40" i="1"/>
  <c r="AB40" i="1"/>
  <c r="Y40" i="1"/>
  <c r="V40" i="1"/>
  <c r="W40" i="1" s="1"/>
  <c r="AG39" i="1"/>
  <c r="AF39" i="1"/>
  <c r="AE39" i="1"/>
  <c r="AD39" i="1"/>
  <c r="AC39" i="1"/>
  <c r="AB39" i="1"/>
  <c r="Y39" i="1"/>
  <c r="V39" i="1"/>
  <c r="W39" i="1" s="1"/>
  <c r="X39" i="1" s="1"/>
  <c r="Z39" i="1" s="1"/>
  <c r="AH39" i="1" s="1"/>
  <c r="AG38" i="1"/>
  <c r="AF38" i="1"/>
  <c r="AE38" i="1"/>
  <c r="AD38" i="1"/>
  <c r="AC38" i="1"/>
  <c r="AB38" i="1"/>
  <c r="Y38" i="1"/>
  <c r="V38" i="1"/>
  <c r="W38" i="1" s="1"/>
  <c r="AG37" i="1"/>
  <c r="AF37" i="1"/>
  <c r="AE37" i="1"/>
  <c r="AD37" i="1"/>
  <c r="AC37" i="1"/>
  <c r="Y37" i="1"/>
  <c r="V37" i="1"/>
  <c r="AB37" i="1" s="1"/>
  <c r="AG36" i="1"/>
  <c r="AF36" i="1"/>
  <c r="AE36" i="1"/>
  <c r="AD36" i="1"/>
  <c r="AC36" i="1"/>
  <c r="Y36" i="1"/>
  <c r="V36" i="1"/>
  <c r="W36" i="1" s="1"/>
  <c r="AG35" i="1"/>
  <c r="AF35" i="1"/>
  <c r="AE35" i="1"/>
  <c r="AD35" i="1"/>
  <c r="AC35" i="1"/>
  <c r="Y35" i="1"/>
  <c r="V35" i="1"/>
  <c r="AB35" i="1" s="1"/>
  <c r="AG34" i="1"/>
  <c r="AF34" i="1"/>
  <c r="AE34" i="1"/>
  <c r="AD34" i="1"/>
  <c r="AC34" i="1"/>
  <c r="Y34" i="1"/>
  <c r="V34" i="1"/>
  <c r="W34" i="1" s="1"/>
  <c r="AG33" i="1"/>
  <c r="AF33" i="1"/>
  <c r="AE33" i="1"/>
  <c r="AD33" i="1"/>
  <c r="AC33" i="1"/>
  <c r="AA33" i="1"/>
  <c r="Y33" i="1"/>
  <c r="W33" i="1"/>
  <c r="X33" i="1" s="1"/>
  <c r="Z33" i="1" s="1"/>
  <c r="AH33" i="1" s="1"/>
  <c r="V33" i="1"/>
  <c r="AB33" i="1" s="1"/>
  <c r="AG32" i="1"/>
  <c r="AF32" i="1"/>
  <c r="AE32" i="1"/>
  <c r="AD32" i="1"/>
  <c r="AC32" i="1"/>
  <c r="AB32" i="1"/>
  <c r="Y32" i="1"/>
  <c r="V32" i="1"/>
  <c r="W32" i="1" s="1"/>
  <c r="AG31" i="1"/>
  <c r="AF31" i="1"/>
  <c r="AE31" i="1"/>
  <c r="AD31" i="1"/>
  <c r="AC31" i="1"/>
  <c r="AB31" i="1"/>
  <c r="Y31" i="1"/>
  <c r="V31" i="1"/>
  <c r="W31" i="1" s="1"/>
  <c r="X31" i="1" s="1"/>
  <c r="Z31" i="1" s="1"/>
  <c r="AH31" i="1" s="1"/>
  <c r="AG30" i="1"/>
  <c r="AF30" i="1"/>
  <c r="AE30" i="1"/>
  <c r="AD30" i="1"/>
  <c r="AC30" i="1"/>
  <c r="AB30" i="1"/>
  <c r="Y30" i="1"/>
  <c r="V30" i="1"/>
  <c r="W30" i="1" s="1"/>
  <c r="AG29" i="1"/>
  <c r="AF29" i="1"/>
  <c r="AE29" i="1"/>
  <c r="AD29" i="1"/>
  <c r="AC29" i="1"/>
  <c r="Y29" i="1"/>
  <c r="V29" i="1"/>
  <c r="AB29" i="1" s="1"/>
  <c r="AG28" i="1"/>
  <c r="AF28" i="1"/>
  <c r="AE28" i="1"/>
  <c r="AD28" i="1"/>
  <c r="AC28" i="1"/>
  <c r="Y28" i="1"/>
  <c r="V28" i="1"/>
  <c r="W28" i="1" s="1"/>
  <c r="AG27" i="1"/>
  <c r="AF27" i="1"/>
  <c r="AE27" i="1"/>
  <c r="AD27" i="1"/>
  <c r="AC27" i="1"/>
  <c r="Y27" i="1"/>
  <c r="V27" i="1"/>
  <c r="AB27" i="1" s="1"/>
  <c r="AG26" i="1"/>
  <c r="AF26" i="1"/>
  <c r="AE26" i="1"/>
  <c r="AD26" i="1"/>
  <c r="AC26" i="1"/>
  <c r="Y26" i="1"/>
  <c r="V26" i="1"/>
  <c r="W26" i="1" s="1"/>
  <c r="AG25" i="1"/>
  <c r="AF25" i="1"/>
  <c r="AE25" i="1"/>
  <c r="AD25" i="1"/>
  <c r="AC25" i="1"/>
  <c r="AA25" i="1"/>
  <c r="Y25" i="1"/>
  <c r="W25" i="1"/>
  <c r="X25" i="1" s="1"/>
  <c r="Z25" i="1" s="1"/>
  <c r="AH25" i="1" s="1"/>
  <c r="V25" i="1"/>
  <c r="AB25" i="1" s="1"/>
  <c r="AG24" i="1"/>
  <c r="AF24" i="1"/>
  <c r="AE24" i="1"/>
  <c r="AD24" i="1"/>
  <c r="AC24" i="1"/>
  <c r="AB24" i="1"/>
  <c r="Y24" i="1"/>
  <c r="V24" i="1"/>
  <c r="W24" i="1" s="1"/>
  <c r="AG23" i="1"/>
  <c r="AF23" i="1"/>
  <c r="AE23" i="1"/>
  <c r="AD23" i="1"/>
  <c r="AC23" i="1"/>
  <c r="AB23" i="1"/>
  <c r="Y23" i="1"/>
  <c r="V23" i="1"/>
  <c r="W23" i="1" s="1"/>
  <c r="X23" i="1" s="1"/>
  <c r="Z23" i="1" s="1"/>
  <c r="AH23" i="1" s="1"/>
  <c r="AG22" i="1"/>
  <c r="AF22" i="1"/>
  <c r="AE22" i="1"/>
  <c r="AD22" i="1"/>
  <c r="AC22" i="1"/>
  <c r="AB22" i="1"/>
  <c r="Y22" i="1"/>
  <c r="V22" i="1"/>
  <c r="W22" i="1" s="1"/>
  <c r="AG21" i="1"/>
  <c r="AF21" i="1"/>
  <c r="AE21" i="1"/>
  <c r="AD21" i="1"/>
  <c r="AC21" i="1"/>
  <c r="Y21" i="1"/>
  <c r="V21" i="1"/>
  <c r="AB21" i="1" s="1"/>
  <c r="AG20" i="1"/>
  <c r="AF20" i="1"/>
  <c r="AE20" i="1"/>
  <c r="AD20" i="1"/>
  <c r="AC20" i="1"/>
  <c r="AB20" i="1"/>
  <c r="Y20" i="1"/>
  <c r="V20" i="1"/>
  <c r="W20" i="1" s="1"/>
  <c r="AG19" i="1"/>
  <c r="AF19" i="1"/>
  <c r="AE19" i="1"/>
  <c r="AD19" i="1"/>
  <c r="AC19" i="1"/>
  <c r="Y19" i="1"/>
  <c r="V19" i="1"/>
  <c r="AB19" i="1" s="1"/>
  <c r="AG18" i="1"/>
  <c r="AF18" i="1"/>
  <c r="AE18" i="1"/>
  <c r="AD18" i="1"/>
  <c r="AC18" i="1"/>
  <c r="Y18" i="1"/>
  <c r="V18" i="1"/>
  <c r="W18" i="1" s="1"/>
  <c r="AG17" i="1"/>
  <c r="AF17" i="1"/>
  <c r="AE17" i="1"/>
  <c r="AD17" i="1"/>
  <c r="AC17" i="1"/>
  <c r="AA17" i="1"/>
  <c r="Y17" i="1"/>
  <c r="W17" i="1"/>
  <c r="X17" i="1" s="1"/>
  <c r="Z17" i="1" s="1"/>
  <c r="AH17" i="1" s="1"/>
  <c r="V17" i="1"/>
  <c r="AB17" i="1" s="1"/>
  <c r="AG16" i="1"/>
  <c r="AF16" i="1"/>
  <c r="AE16" i="1"/>
  <c r="AD16" i="1"/>
  <c r="AC16" i="1"/>
  <c r="AB16" i="1"/>
  <c r="Y16" i="1"/>
  <c r="V16" i="1"/>
  <c r="W16" i="1" s="1"/>
  <c r="AG15" i="1"/>
  <c r="AF15" i="1"/>
  <c r="AE15" i="1"/>
  <c r="AD15" i="1"/>
  <c r="AC15" i="1"/>
  <c r="AB15" i="1"/>
  <c r="Y15" i="1"/>
  <c r="V15" i="1"/>
  <c r="W15" i="1" s="1"/>
  <c r="X15" i="1" s="1"/>
  <c r="Z15" i="1" s="1"/>
  <c r="AH15" i="1" s="1"/>
  <c r="AG14" i="1"/>
  <c r="AF14" i="1"/>
  <c r="AE14" i="1"/>
  <c r="AD14" i="1"/>
  <c r="AC14" i="1"/>
  <c r="AB14" i="1"/>
  <c r="Y14" i="1"/>
  <c r="V14" i="1"/>
  <c r="W14" i="1" s="1"/>
  <c r="AG13" i="1"/>
  <c r="AF13" i="1"/>
  <c r="AE13" i="1"/>
  <c r="AD13" i="1"/>
  <c r="AC13" i="1"/>
  <c r="Y13" i="1"/>
  <c r="V13" i="1"/>
  <c r="AB13" i="1" s="1"/>
  <c r="AG12" i="1"/>
  <c r="AF12" i="1"/>
  <c r="AE12" i="1"/>
  <c r="AD12" i="1"/>
  <c r="AC12" i="1"/>
  <c r="AB12" i="1"/>
  <c r="Y12" i="1"/>
  <c r="V12" i="1"/>
  <c r="W12" i="1" s="1"/>
  <c r="AG11" i="1"/>
  <c r="AF11" i="1"/>
  <c r="AE11" i="1"/>
  <c r="AD11" i="1"/>
  <c r="AC11" i="1"/>
  <c r="Y11" i="1"/>
  <c r="V11" i="1"/>
  <c r="AB11" i="1" s="1"/>
  <c r="W37" i="1" l="1"/>
  <c r="X37" i="1" s="1"/>
  <c r="Z37" i="1" s="1"/>
  <c r="AH37" i="1" s="1"/>
  <c r="W45" i="1"/>
  <c r="X45" i="1" s="1"/>
  <c r="Z45" i="1" s="1"/>
  <c r="AH45" i="1" s="1"/>
  <c r="W47" i="1"/>
  <c r="X47" i="1" s="1"/>
  <c r="Z47" i="1" s="1"/>
  <c r="AH47" i="1" s="1"/>
  <c r="W29" i="1"/>
  <c r="X29" i="1" s="1"/>
  <c r="Z29" i="1" s="1"/>
  <c r="AH29" i="1" s="1"/>
  <c r="W13" i="1"/>
  <c r="X13" i="1" s="1"/>
  <c r="Z13" i="1" s="1"/>
  <c r="AH13" i="1" s="1"/>
  <c r="W21" i="1"/>
  <c r="X21" i="1" s="1"/>
  <c r="Z21" i="1" s="1"/>
  <c r="AH21" i="1" s="1"/>
  <c r="AB46" i="1"/>
  <c r="W49" i="1"/>
  <c r="AB48" i="1"/>
  <c r="AA46" i="1"/>
  <c r="X46" i="1"/>
  <c r="Z46" i="1" s="1"/>
  <c r="AH46" i="1" s="1"/>
  <c r="AA36" i="1"/>
  <c r="X36" i="1"/>
  <c r="Z36" i="1" s="1"/>
  <c r="AH36" i="1" s="1"/>
  <c r="AA16" i="1"/>
  <c r="X16" i="1"/>
  <c r="Z16" i="1" s="1"/>
  <c r="AH16" i="1" s="1"/>
  <c r="AA52" i="1"/>
  <c r="X52" i="1"/>
  <c r="Z52" i="1" s="1"/>
  <c r="AH52" i="1" s="1"/>
  <c r="AA30" i="1"/>
  <c r="X30" i="1"/>
  <c r="Z30" i="1" s="1"/>
  <c r="AH30" i="1" s="1"/>
  <c r="AA48" i="1"/>
  <c r="X48" i="1"/>
  <c r="Z48" i="1" s="1"/>
  <c r="AH48" i="1" s="1"/>
  <c r="AA44" i="1"/>
  <c r="X44" i="1"/>
  <c r="Z44" i="1" s="1"/>
  <c r="AH44" i="1" s="1"/>
  <c r="X50" i="1"/>
  <c r="Z50" i="1" s="1"/>
  <c r="AH50" i="1" s="1"/>
  <c r="AA50" i="1"/>
  <c r="AA22" i="1"/>
  <c r="X22" i="1"/>
  <c r="Z22" i="1" s="1"/>
  <c r="AH22" i="1" s="1"/>
  <c r="AA12" i="1"/>
  <c r="X12" i="1"/>
  <c r="Z12" i="1" s="1"/>
  <c r="AH12" i="1" s="1"/>
  <c r="AA24" i="1"/>
  <c r="X24" i="1"/>
  <c r="Z24" i="1" s="1"/>
  <c r="AH24" i="1" s="1"/>
  <c r="X18" i="1"/>
  <c r="Z18" i="1" s="1"/>
  <c r="AH18" i="1" s="1"/>
  <c r="AA18" i="1"/>
  <c r="X34" i="1"/>
  <c r="Z34" i="1" s="1"/>
  <c r="AH34" i="1" s="1"/>
  <c r="AA34" i="1"/>
  <c r="AA14" i="1"/>
  <c r="X14" i="1"/>
  <c r="Z14" i="1" s="1"/>
  <c r="AH14" i="1" s="1"/>
  <c r="AA28" i="1"/>
  <c r="X28" i="1"/>
  <c r="Z28" i="1" s="1"/>
  <c r="AH28" i="1" s="1"/>
  <c r="AA38" i="1"/>
  <c r="X38" i="1"/>
  <c r="Z38" i="1" s="1"/>
  <c r="AH38" i="1" s="1"/>
  <c r="AA32" i="1"/>
  <c r="X32" i="1"/>
  <c r="Z32" i="1" s="1"/>
  <c r="AH32" i="1" s="1"/>
  <c r="X26" i="1"/>
  <c r="Z26" i="1" s="1"/>
  <c r="AH26" i="1" s="1"/>
  <c r="AA26" i="1"/>
  <c r="AA20" i="1"/>
  <c r="X20" i="1"/>
  <c r="Z20" i="1" s="1"/>
  <c r="AH20" i="1" s="1"/>
  <c r="AA40" i="1"/>
  <c r="X40" i="1"/>
  <c r="Z40" i="1" s="1"/>
  <c r="AH40" i="1" s="1"/>
  <c r="X42" i="1"/>
  <c r="Z42" i="1" s="1"/>
  <c r="AH42" i="1" s="1"/>
  <c r="AA42" i="1"/>
  <c r="AA29" i="1"/>
  <c r="AA37" i="1"/>
  <c r="AA45" i="1"/>
  <c r="AA53" i="1"/>
  <c r="W11" i="1"/>
  <c r="AA15" i="1"/>
  <c r="AB18" i="1"/>
  <c r="W19" i="1"/>
  <c r="AA23" i="1"/>
  <c r="AB26" i="1"/>
  <c r="W27" i="1"/>
  <c r="AA31" i="1"/>
  <c r="AB34" i="1"/>
  <c r="W35" i="1"/>
  <c r="AA39" i="1"/>
  <c r="AB42" i="1"/>
  <c r="W43" i="1"/>
  <c r="AA47" i="1"/>
  <c r="AB50" i="1"/>
  <c r="W51" i="1"/>
  <c r="AB28" i="1"/>
  <c r="AB36" i="1"/>
  <c r="AB44" i="1"/>
  <c r="AB52" i="1"/>
  <c r="X49" i="1" l="1"/>
  <c r="Z49" i="1" s="1"/>
  <c r="AH49" i="1" s="1"/>
  <c r="AA49" i="1"/>
  <c r="AA21" i="1"/>
  <c r="AA13" i="1"/>
  <c r="AA51" i="1"/>
  <c r="X51" i="1"/>
  <c r="Z51" i="1" s="1"/>
  <c r="AH51" i="1" s="1"/>
  <c r="AA27" i="1"/>
  <c r="X27" i="1"/>
  <c r="Z27" i="1" s="1"/>
  <c r="AH27" i="1" s="1"/>
  <c r="AA43" i="1"/>
  <c r="X43" i="1"/>
  <c r="Z43" i="1" s="1"/>
  <c r="AH43" i="1" s="1"/>
  <c r="AA19" i="1"/>
  <c r="X19" i="1"/>
  <c r="Z19" i="1" s="1"/>
  <c r="AH19" i="1" s="1"/>
  <c r="AA35" i="1"/>
  <c r="X35" i="1"/>
  <c r="Z35" i="1" s="1"/>
  <c r="AH35" i="1" s="1"/>
  <c r="AA11" i="1"/>
  <c r="X11" i="1"/>
  <c r="Z11" i="1" s="1"/>
  <c r="AH11" i="1" s="1"/>
  <c r="E6" i="7" l="1"/>
  <c r="D6" i="7"/>
  <c r="F6" i="7"/>
  <c r="G6" i="7"/>
  <c r="B3" i="2" l="1"/>
  <c r="D3" i="4"/>
  <c r="F3" i="6"/>
  <c r="H5" i="1" l="1"/>
  <c r="H4" i="1"/>
  <c r="H3" i="1" l="1"/>
  <c r="H7" i="1" l="1"/>
  <c r="H1" i="1" l="1"/>
  <c r="AH8" i="1" l="1"/>
  <c r="M4" i="6"/>
  <c r="N4" i="6" s="1"/>
  <c r="X55" i="1"/>
  <c r="X56" i="1"/>
  <c r="X54" i="1" l="1"/>
  <c r="H2" i="1" l="1"/>
</calcChain>
</file>

<file path=xl/sharedStrings.xml><?xml version="1.0" encoding="utf-8"?>
<sst xmlns="http://schemas.openxmlformats.org/spreadsheetml/2006/main" count="867" uniqueCount="291">
  <si>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</si>
  <si>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</si>
  <si>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</si>
  <si>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</si>
  <si>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</si>
  <si>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</si>
  <si>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</si>
  <si>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</si>
  <si>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</si>
  <si>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</si>
  <si>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</si>
  <si>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</si>
  <si>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</si>
  <si>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</si>
  <si>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</si>
  <si>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</si>
  <si>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</si>
  <si>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</si>
  <si>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</si>
  <si>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</si>
  <si>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</si>
  <si>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</si>
  <si>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</si>
  <si>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</si>
  <si>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</si>
  <si>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</si>
  <si>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</si>
  <si>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</si>
  <si>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</si>
  <si>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</si>
  <si>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</si>
  <si>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</si>
  <si>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</si>
  <si>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</si>
  <si>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</si>
  <si>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</si>
  <si>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</si>
  <si>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</si>
  <si>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</si>
  <si>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</si>
  <si>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</si>
  <si>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</si>
  <si>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</si>
  <si>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</si>
  <si>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</si>
  <si>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</si>
  <si>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</si>
  <si>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</si>
  <si>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</si>
  <si>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</si>
  <si>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</si>
  <si>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</si>
  <si>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</si>
  <si>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</si>
  <si>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</si>
  <si>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</si>
  <si>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</si>
  <si>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</si>
  <si>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</si>
  <si>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</si>
  <si>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</si>
  <si>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</si>
  <si>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</si>
  <si>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</si>
  <si>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</si>
  <si>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</si>
  <si>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</si>
  <si>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</si>
  <si>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</si>
  <si>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</si>
  <si>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</si>
  <si>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</si>
  <si>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</si>
  <si>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</si>
  <si>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</si>
  <si>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</si>
  <si>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</si>
  <si>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</si>
  <si>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</si>
  <si>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</si>
  <si>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</si>
  <si>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</si>
  <si>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</si>
  <si>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</si>
  <si>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</si>
  <si>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</si>
  <si>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</si>
  <si>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</si>
  <si>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</si>
  <si>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</si>
  <si>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</si>
  <si>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</si>
  <si>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</si>
  <si>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</si>
  <si>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</si>
  <si>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</si>
  <si>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</si>
  <si>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</si>
  <si>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</si>
  <si>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</si>
  <si>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</si>
  <si>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</si>
  <si>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</si>
  <si>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</si>
  <si>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</si>
  <si>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</si>
  <si>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</si>
  <si>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</si>
  <si>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</si>
  <si>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</si>
  <si>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</si>
  <si>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</si>
  <si>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</si>
  <si>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</si>
  <si>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</si>
  <si>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</si>
  <si>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</si>
  <si>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</si>
  <si>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</si>
  <si>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</si>
  <si>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</si>
  <si>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</si>
  <si>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</si>
  <si>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</si>
  <si>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</si>
  <si>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</si>
  <si>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</si>
  <si>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</si>
  <si>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</si>
  <si>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</si>
  <si>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</si>
  <si>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</si>
  <si>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</si>
  <si>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</si>
  <si>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</si>
  <si>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</si>
  <si>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</si>
  <si>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</si>
  <si>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</si>
  <si>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</si>
  <si>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</si>
  <si>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</si>
  <si>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</si>
  <si>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</si>
  <si>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</si>
  <si>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</si>
  <si>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</si>
  <si>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</si>
  <si>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</si>
  <si>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</si>
  <si>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</si>
  <si>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</si>
  <si>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</si>
  <si>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</si>
  <si>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</si>
  <si>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</si>
  <si>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</si>
  <si>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</si>
  <si>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</si>
  <si>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</si>
  <si>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</si>
  <si>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</si>
  <si>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</si>
  <si>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</si>
  <si>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</si>
  <si>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</si>
  <si>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</si>
  <si>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</si>
  <si>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</si>
  <si>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</si>
  <si>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</si>
  <si>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</si>
  <si>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</si>
  <si>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</si>
  <si>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</si>
  <si>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</si>
  <si>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</si>
  <si>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</si>
  <si>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</si>
  <si>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</si>
  <si>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</si>
  <si>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</si>
  <si>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</si>
  <si>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</si>
  <si>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</si>
  <si>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</si>
  <si>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</si>
  <si>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</si>
  <si>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</si>
  <si>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</si>
  <si>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</si>
  <si>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</si>
  <si>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</si>
  <si>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69aea27a-cd8b-4514-b1ed-fa2cc256bc59</t>
  </si>
  <si>
    <t>Узел фотобарабана Kyocera DK-3100/302MS93020</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</si>
  <si>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</si>
  <si>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</si>
  <si>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</si>
  <si>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</si>
  <si>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</si>
  <si>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</si>
  <si>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144ee2bc-73d2-459e-82d2-6dadd8143475</t>
  </si>
  <si>
    <t>Тонер-картридж Kyocera TK-3100</t>
  </si>
  <si>
    <t>fb866708-5bee-4300-96d4-4070fc88b812</t>
  </si>
  <si>
    <t>Картридж для печати HP CB540A</t>
  </si>
  <si>
    <t>e5b6b406-e7d7-4f08-929e-78b73f193607</t>
  </si>
  <si>
    <t>Картридж для печати HP CB541A</t>
  </si>
  <si>
    <t>1a5937f2-ccbf-4278-bc33-c1e995ee3202</t>
  </si>
  <si>
    <t>Картридж для печати HP CB542A</t>
  </si>
  <si>
    <t>1987c611-0b9f-4470-9ce0-22de550f53c2</t>
  </si>
  <si>
    <t>Картридж для печати HP CB543A</t>
  </si>
  <si>
    <t>27625526-5ca0-495b-96d3-89de8c31193e</t>
  </si>
  <si>
    <t>Диск жесткий Transcend TS512GSSD370 512GB</t>
  </si>
  <si>
    <t>9acdf118-b307-43ef-a9da-96cc89d530c0</t>
  </si>
  <si>
    <t>Фотобарабан для картриджа OKI 44064012</t>
  </si>
  <si>
    <t>e515fa99-f933-4441-8503-331211e84abe</t>
  </si>
  <si>
    <t>Фотобарабан для картриджа OKI 44064009</t>
  </si>
  <si>
    <t>7139760f-9f91-4169-b714-5b494723ba25</t>
  </si>
  <si>
    <t>Фотобарабан для картриджа OKI 44064010</t>
  </si>
  <si>
    <t>75cf2632-cb67-4b9e-a78b-08d7fb5f9bd7</t>
  </si>
  <si>
    <t>Фотобарабан для картриджа OKI 44064011</t>
  </si>
  <si>
    <t>ed11911a-c8d7-49bd-8ab6-0b2258125533</t>
  </si>
  <si>
    <t>Картридж для печати Canon 728</t>
  </si>
  <si>
    <t>471f713c-a499-4f2a-a0ba-209e2034eaf4</t>
  </si>
  <si>
    <t>Картридж для печати HP CE505A</t>
  </si>
  <si>
    <t>f3877bb2-3405-4855-8104-356406e64311</t>
  </si>
  <si>
    <t>Флеш-накопитель Silicon Power Jewel J10 32GB</t>
  </si>
  <si>
    <t>be8e0a66-5dc9-414f-979b-9975bb389028</t>
  </si>
  <si>
    <t>Картридж для печати Xerox 006R01461</t>
  </si>
  <si>
    <t>d228e23a-4e6c-4ce2-aba3-41f548909d94</t>
  </si>
  <si>
    <t>Картридж для печати Xerox 006R01463</t>
  </si>
  <si>
    <t>d73eaebf-67e8-4823-a8a1-2fb8f8875439</t>
  </si>
  <si>
    <t>Картридж для печати Xerox 006R01462</t>
  </si>
  <si>
    <t>f3592301-afc5-4da9-8655-b2ad1d03c833</t>
  </si>
  <si>
    <t>Картридж для печати Xerox 006R01464</t>
  </si>
  <si>
    <t>d0db6dd0-1e41-4c8d-adfd-372fb218a779</t>
  </si>
  <si>
    <t>Картридж для печати Xerox 106R01442</t>
  </si>
  <si>
    <t>e98aaba4-00e3-48e2-9c20-02846015ceac</t>
  </si>
  <si>
    <t>Картридж для печати Xerox 106R01441</t>
  </si>
  <si>
    <t>c30c7fd2-7adf-4aff-92d2-affd323d9081</t>
  </si>
  <si>
    <t>Картридж для печати Xerox 106R01440</t>
  </si>
  <si>
    <t>97b772c2-eb2a-4512-a843-82cad873e958</t>
  </si>
  <si>
    <t>Картридж для печати Xerox 106R01446</t>
  </si>
  <si>
    <t>3f59c4c8-b919-4f07-9da2-b7ffd155b2ef</t>
  </si>
  <si>
    <t>Аккумулятор для источника бесперебойного питания CSB GPL 1272</t>
  </si>
  <si>
    <t>17c39ddb-f8d0-4629-8f3d-7a9558cd333c</t>
  </si>
  <si>
    <t>Картридж для печати HP CE285A</t>
  </si>
  <si>
    <t>7b9d73c7-7e3e-47ab-a8fd-0e19982d873c</t>
  </si>
  <si>
    <t>Картридж для печати HP CB436A</t>
  </si>
  <si>
    <t>f848bd17-0618-456c-86de-f82879a89481</t>
  </si>
  <si>
    <t>Картридж для печати Samsung MLT-D105S</t>
  </si>
  <si>
    <t>8af06761-623e-4334-a174-778027366f0f</t>
  </si>
  <si>
    <t>Аккумулятор CSB GP 12120 F2 12V 12Ah</t>
  </si>
  <si>
    <t>5d431bdf-32bb-46a1-baab-aedd2e08c433</t>
  </si>
  <si>
    <t>Аккумулятор CSB GP 12170 для источника бесперебойного питания</t>
  </si>
  <si>
    <t>82545371-df93-4c62-9a1c-b4d2a5924300</t>
  </si>
  <si>
    <t>Клавиатура Logitech K120</t>
  </si>
  <si>
    <t>08d1fdb6-b331-45e7-aa7c-8a30ed69019d</t>
  </si>
  <si>
    <t>Карта памяти Transcend Premium microSDXC Ultra-High Speed Class 1 (UHS-I) 64GB</t>
  </si>
  <si>
    <t>66916654-ec0c-4dfe-b650-67beeab9317b</t>
  </si>
  <si>
    <t>Фотобарабан для картриджа Xerox 013R00657</t>
  </si>
  <si>
    <t>75187de9-69f7-44fe-9b56-8e0944ef83a4</t>
  </si>
  <si>
    <t>Фотобарабан для картриджа Xerox 013R00658</t>
  </si>
  <si>
    <t>9086a518-d23d-4c66-816a-bdda6aa94cf9</t>
  </si>
  <si>
    <t>Фотобарабан для картриджа Xerox 013R00659</t>
  </si>
  <si>
    <t>f3244579-bab8-4cb1-93f8-fda6812a8c07</t>
  </si>
  <si>
    <t>Фотобарабан для картриджа Xerox 013R00660</t>
  </si>
  <si>
    <t>58dc427b-cdad-4286-b462-053697684c4e</t>
  </si>
  <si>
    <t>Картридж для печати Ricoh MP C2550E 841196</t>
  </si>
  <si>
    <t>41d98e9a-3b94-4268-807d-7b5385a2b4d1</t>
  </si>
  <si>
    <t>Картридж для печати Ricoh MP C2550HE 841197</t>
  </si>
  <si>
    <t>693ea5af-6d78-4748-9b23-15af6f9a425b</t>
  </si>
  <si>
    <t>Картридж для печати Ricoh MP C2550E 841198</t>
  </si>
  <si>
    <t>709b529b-ce44-40ca-a070-7be33b6c2d0e</t>
  </si>
  <si>
    <t>Картридж для печати Ricoh MP C2550E 841199</t>
  </si>
  <si>
    <t>518229cd-8aeb-4a59-99b9-0758fc244262</t>
  </si>
  <si>
    <t>Тонер для печати Kyocera TK-350</t>
  </si>
  <si>
    <t>93fdc227-a065-4241-a5a0-fa9804a128bb</t>
  </si>
  <si>
    <t>Картридж для печати Xerox 006R01160</t>
  </si>
  <si>
    <t>b08a4c35-372e-4256-9b98-9a6766c9e97f</t>
  </si>
  <si>
    <t>Комплект дисков оптических Verbatim CD-R 25шт</t>
  </si>
  <si>
    <t>Комплект</t>
  </si>
  <si>
    <t>ba7deae9-f2b0-435f-a48b-ade2953bafb0</t>
  </si>
  <si>
    <t>Видеокарта Nvidia GTX1060 3gb</t>
  </si>
  <si>
    <t>245eeac3-caab-4f2b-8ccd-504df2e44226</t>
  </si>
  <si>
    <t>Процессор Intel Core i7-3770</t>
  </si>
  <si>
    <t>Открытый запрос предложений в электронной форме</t>
  </si>
  <si>
    <t>Редакция № 1</t>
  </si>
  <si>
    <t>a4cbd247-9679-47ca-bbf2-d8f2c3ce19a7</t>
  </si>
  <si>
    <t>62ede3e4-73ed-412d-bb44-7afb252649c1</t>
  </si>
  <si>
    <t>daf8589e-2d09-11e8-8208-005056b8f04c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</si>
</sst>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5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288</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289</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286</v>
      </c>
      <c r="C3" s="145"/>
      <c r="D3" s="145"/>
      <c r="E3" s="16"/>
      <c r="F3" s="16"/>
      <c r="G3" s="16" t="s">
        <v>287</v>
      </c>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290</v>
      </c>
      <c r="B4" s="90"/>
      <c r="C4" s="90"/>
      <c r="D4" s="90">
        <v>150151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IF(SUM(AH9:AH67)*100/MAX(SUM(Z10:Z64),1)&lt;50,"В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332</v>
      </c>
      <c r="D11" s="175" t="s">
        <v>194</v>
      </c>
      <c r="E11" s="176" t="s">
        <v>85</v>
      </c>
      <c r="F11" s="177" t="s">
        <v>85</v>
      </c>
      <c r="G11" s="178" t="s">
        <v>128</v>
      </c>
      <c r="H11" s="178" t="s">
        <v>128</v>
      </c>
      <c r="I11" s="179"/>
      <c r="J11" s="180" t="s">
        <v>195</v>
      </c>
      <c r="K11" s="174" t="s">
        <v>196</v>
      </c>
      <c r="L11" s="174">
        <v>8</v>
      </c>
      <c r="M11" s="174" t="s">
        <v>197</v>
      </c>
      <c r="N11" s="181">
        <v>8</v>
      </c>
      <c r="O11" s="174" t="s">
        <v>198</v>
      </c>
      <c r="P11" s="174" t="s">
        <v>199</v>
      </c>
      <c r="Q11" s="177" t="s">
        <v>200</v>
      </c>
      <c r="R11" s="182">
        <v>35254.239999999998</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53" si="0">X11</f>
        <v>0</v>
      </c>
      <c r="AA11" s="186">
        <f t="shared" ref="AA11:AA53" si="1">W11</f>
        <v>0</v>
      </c>
      <c r="AB11" s="186">
        <f t="shared" ref="AB11:AB53" si="2">V11</f>
        <v>0</v>
      </c>
      <c r="AC11" s="187">
        <f t="shared" ref="AC11:AC53"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52351</v>
      </c>
      <c r="D12" s="175" t="s">
        <v>202</v>
      </c>
      <c r="E12" s="176" t="s">
        <v>85</v>
      </c>
      <c r="F12" s="177" t="s">
        <v>85</v>
      </c>
      <c r="G12" s="178" t="s">
        <v>128</v>
      </c>
      <c r="H12" s="178" t="s">
        <v>128</v>
      </c>
      <c r="I12" s="179"/>
      <c r="J12" s="180" t="s">
        <v>195</v>
      </c>
      <c r="K12" s="174" t="s">
        <v>196</v>
      </c>
      <c r="L12" s="174">
        <v>24</v>
      </c>
      <c r="M12" s="174" t="s">
        <v>197</v>
      </c>
      <c r="N12" s="181">
        <v>24</v>
      </c>
      <c r="O12" s="174" t="s">
        <v>198</v>
      </c>
      <c r="P12" s="174" t="s">
        <v>199</v>
      </c>
      <c r="Q12" s="177" t="s">
        <v>200</v>
      </c>
      <c r="R12" s="182">
        <v>87457.68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233</v>
      </c>
      <c r="D13" s="175" t="s">
        <v>204</v>
      </c>
      <c r="E13" s="176" t="s">
        <v>85</v>
      </c>
      <c r="F13" s="177" t="s">
        <v>85</v>
      </c>
      <c r="G13" s="178" t="s">
        <v>128</v>
      </c>
      <c r="H13" s="178" t="s">
        <v>128</v>
      </c>
      <c r="I13" s="179"/>
      <c r="J13" s="180" t="s">
        <v>195</v>
      </c>
      <c r="K13" s="174" t="s">
        <v>196</v>
      </c>
      <c r="L13" s="174">
        <v>2</v>
      </c>
      <c r="M13" s="174" t="s">
        <v>197</v>
      </c>
      <c r="N13" s="181">
        <v>2</v>
      </c>
      <c r="O13" s="174" t="s">
        <v>198</v>
      </c>
      <c r="P13" s="174" t="s">
        <v>199</v>
      </c>
      <c r="Q13" s="177" t="s">
        <v>200</v>
      </c>
      <c r="R13" s="182">
        <v>4067.8</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116</v>
      </c>
      <c r="D14" s="175" t="s">
        <v>206</v>
      </c>
      <c r="E14" s="176" t="s">
        <v>85</v>
      </c>
      <c r="F14" s="177" t="s">
        <v>85</v>
      </c>
      <c r="G14" s="178" t="s">
        <v>128</v>
      </c>
      <c r="H14" s="178" t="s">
        <v>128</v>
      </c>
      <c r="I14" s="179"/>
      <c r="J14" s="180" t="s">
        <v>195</v>
      </c>
      <c r="K14" s="174" t="s">
        <v>196</v>
      </c>
      <c r="L14" s="174">
        <v>2</v>
      </c>
      <c r="M14" s="174" t="s">
        <v>197</v>
      </c>
      <c r="N14" s="181">
        <v>2</v>
      </c>
      <c r="O14" s="174" t="s">
        <v>198</v>
      </c>
      <c r="P14" s="174" t="s">
        <v>199</v>
      </c>
      <c r="Q14" s="177" t="s">
        <v>200</v>
      </c>
      <c r="R14" s="182">
        <v>3559.32</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29</v>
      </c>
      <c r="D15" s="175" t="s">
        <v>208</v>
      </c>
      <c r="E15" s="176" t="s">
        <v>85</v>
      </c>
      <c r="F15" s="177" t="s">
        <v>85</v>
      </c>
      <c r="G15" s="178" t="s">
        <v>128</v>
      </c>
      <c r="H15" s="178" t="s">
        <v>128</v>
      </c>
      <c r="I15" s="179"/>
      <c r="J15" s="180" t="s">
        <v>195</v>
      </c>
      <c r="K15" s="174" t="s">
        <v>196</v>
      </c>
      <c r="L15" s="174">
        <v>2</v>
      </c>
      <c r="M15" s="174" t="s">
        <v>197</v>
      </c>
      <c r="N15" s="181">
        <v>2</v>
      </c>
      <c r="O15" s="174" t="s">
        <v>198</v>
      </c>
      <c r="P15" s="174" t="s">
        <v>199</v>
      </c>
      <c r="Q15" s="177" t="s">
        <v>200</v>
      </c>
      <c r="R15" s="182">
        <v>3559.32</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286</v>
      </c>
      <c r="D16" s="175" t="s">
        <v>210</v>
      </c>
      <c r="E16" s="176" t="s">
        <v>85</v>
      </c>
      <c r="F16" s="177" t="s">
        <v>85</v>
      </c>
      <c r="G16" s="178" t="s">
        <v>128</v>
      </c>
      <c r="H16" s="178" t="s">
        <v>128</v>
      </c>
      <c r="I16" s="179"/>
      <c r="J16" s="180" t="s">
        <v>195</v>
      </c>
      <c r="K16" s="174" t="s">
        <v>196</v>
      </c>
      <c r="L16" s="174">
        <v>2</v>
      </c>
      <c r="M16" s="174" t="s">
        <v>197</v>
      </c>
      <c r="N16" s="181">
        <v>2</v>
      </c>
      <c r="O16" s="174" t="s">
        <v>198</v>
      </c>
      <c r="P16" s="174" t="s">
        <v>199</v>
      </c>
      <c r="Q16" s="177" t="s">
        <v>200</v>
      </c>
      <c r="R16" s="182">
        <v>3559.32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52595</v>
      </c>
      <c r="D17" s="175" t="s">
        <v>212</v>
      </c>
      <c r="E17" s="176" t="s">
        <v>85</v>
      </c>
      <c r="F17" s="177" t="s">
        <v>85</v>
      </c>
      <c r="G17" s="178" t="s">
        <v>128</v>
      </c>
      <c r="H17" s="178" t="s">
        <v>128</v>
      </c>
      <c r="I17" s="179"/>
      <c r="J17" s="180" t="s">
        <v>195</v>
      </c>
      <c r="K17" s="174" t="s">
        <v>196</v>
      </c>
      <c r="L17" s="174">
        <v>12</v>
      </c>
      <c r="M17" s="174" t="s">
        <v>197</v>
      </c>
      <c r="N17" s="181">
        <v>12</v>
      </c>
      <c r="O17" s="174" t="s">
        <v>198</v>
      </c>
      <c r="P17" s="174" t="s">
        <v>199</v>
      </c>
      <c r="Q17" s="177" t="s">
        <v>200</v>
      </c>
      <c r="R17" s="182">
        <v>93559.32</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213</v>
      </c>
      <c r="B18" s="174">
        <v>8</v>
      </c>
      <c r="C18" s="174">
        <v>276</v>
      </c>
      <c r="D18" s="175" t="s">
        <v>214</v>
      </c>
      <c r="E18" s="176" t="s">
        <v>85</v>
      </c>
      <c r="F18" s="177" t="s">
        <v>85</v>
      </c>
      <c r="G18" s="178" t="s">
        <v>128</v>
      </c>
      <c r="H18" s="178" t="s">
        <v>128</v>
      </c>
      <c r="I18" s="179"/>
      <c r="J18" s="180" t="s">
        <v>195</v>
      </c>
      <c r="K18" s="174" t="s">
        <v>196</v>
      </c>
      <c r="L18" s="174">
        <v>4</v>
      </c>
      <c r="M18" s="174" t="s">
        <v>197</v>
      </c>
      <c r="N18" s="181">
        <v>4</v>
      </c>
      <c r="O18" s="174" t="s">
        <v>198</v>
      </c>
      <c r="P18" s="174" t="s">
        <v>199</v>
      </c>
      <c r="Q18" s="177" t="s">
        <v>200</v>
      </c>
      <c r="R18" s="182">
        <v>12881.36</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278</v>
      </c>
      <c r="D19" s="175" t="s">
        <v>216</v>
      </c>
      <c r="E19" s="176" t="s">
        <v>85</v>
      </c>
      <c r="F19" s="177" t="s">
        <v>85</v>
      </c>
      <c r="G19" s="178" t="s">
        <v>128</v>
      </c>
      <c r="H19" s="178" t="s">
        <v>128</v>
      </c>
      <c r="I19" s="179"/>
      <c r="J19" s="180" t="s">
        <v>195</v>
      </c>
      <c r="K19" s="174" t="s">
        <v>196</v>
      </c>
      <c r="L19" s="174">
        <v>4</v>
      </c>
      <c r="M19" s="174" t="s">
        <v>197</v>
      </c>
      <c r="N19" s="181">
        <v>4</v>
      </c>
      <c r="O19" s="174" t="s">
        <v>198</v>
      </c>
      <c r="P19" s="174" t="s">
        <v>199</v>
      </c>
      <c r="Q19" s="177" t="s">
        <v>200</v>
      </c>
      <c r="R19" s="182">
        <v>16271.16</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217</v>
      </c>
      <c r="B20" s="174">
        <v>10</v>
      </c>
      <c r="C20" s="174">
        <v>282</v>
      </c>
      <c r="D20" s="175" t="s">
        <v>218</v>
      </c>
      <c r="E20" s="176" t="s">
        <v>85</v>
      </c>
      <c r="F20" s="177" t="s">
        <v>85</v>
      </c>
      <c r="G20" s="178" t="s">
        <v>128</v>
      </c>
      <c r="H20" s="178" t="s">
        <v>128</v>
      </c>
      <c r="I20" s="179"/>
      <c r="J20" s="180" t="s">
        <v>195</v>
      </c>
      <c r="K20" s="174" t="s">
        <v>196</v>
      </c>
      <c r="L20" s="174">
        <v>4</v>
      </c>
      <c r="M20" s="174" t="s">
        <v>197</v>
      </c>
      <c r="N20" s="181">
        <v>4</v>
      </c>
      <c r="O20" s="174" t="s">
        <v>198</v>
      </c>
      <c r="P20" s="174" t="s">
        <v>199</v>
      </c>
      <c r="Q20" s="177" t="s">
        <v>200</v>
      </c>
      <c r="R20" s="182">
        <v>16271.16</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219</v>
      </c>
      <c r="B21" s="174">
        <v>11</v>
      </c>
      <c r="C21" s="174">
        <v>280</v>
      </c>
      <c r="D21" s="175" t="s">
        <v>220</v>
      </c>
      <c r="E21" s="176" t="s">
        <v>85</v>
      </c>
      <c r="F21" s="177" t="s">
        <v>85</v>
      </c>
      <c r="G21" s="178" t="s">
        <v>128</v>
      </c>
      <c r="H21" s="178" t="s">
        <v>128</v>
      </c>
      <c r="I21" s="179"/>
      <c r="J21" s="180" t="s">
        <v>195</v>
      </c>
      <c r="K21" s="174" t="s">
        <v>196</v>
      </c>
      <c r="L21" s="174">
        <v>4</v>
      </c>
      <c r="M21" s="174" t="s">
        <v>197</v>
      </c>
      <c r="N21" s="181">
        <v>4</v>
      </c>
      <c r="O21" s="174" t="s">
        <v>198</v>
      </c>
      <c r="P21" s="174" t="s">
        <v>199</v>
      </c>
      <c r="Q21" s="177" t="s">
        <v>200</v>
      </c>
      <c r="R21" s="182">
        <v>16271.16</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221</v>
      </c>
      <c r="B22" s="174">
        <v>12</v>
      </c>
      <c r="C22" s="174">
        <v>408</v>
      </c>
      <c r="D22" s="175" t="s">
        <v>222</v>
      </c>
      <c r="E22" s="176" t="s">
        <v>85</v>
      </c>
      <c r="F22" s="177" t="s">
        <v>85</v>
      </c>
      <c r="G22" s="178" t="s">
        <v>128</v>
      </c>
      <c r="H22" s="178" t="s">
        <v>128</v>
      </c>
      <c r="I22" s="179"/>
      <c r="J22" s="180" t="s">
        <v>195</v>
      </c>
      <c r="K22" s="174" t="s">
        <v>196</v>
      </c>
      <c r="L22" s="174">
        <v>16</v>
      </c>
      <c r="M22" s="174" t="s">
        <v>197</v>
      </c>
      <c r="N22" s="181">
        <v>16</v>
      </c>
      <c r="O22" s="174" t="s">
        <v>198</v>
      </c>
      <c r="P22" s="174" t="s">
        <v>199</v>
      </c>
      <c r="Q22" s="177" t="s">
        <v>200</v>
      </c>
      <c r="R22" s="182">
        <v>33355.839999999997</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223</v>
      </c>
      <c r="B23" s="174">
        <v>13</v>
      </c>
      <c r="C23" s="174">
        <v>439</v>
      </c>
      <c r="D23" s="175" t="s">
        <v>224</v>
      </c>
      <c r="E23" s="176" t="s">
        <v>85</v>
      </c>
      <c r="F23" s="177" t="s">
        <v>85</v>
      </c>
      <c r="G23" s="178" t="s">
        <v>128</v>
      </c>
      <c r="H23" s="178" t="s">
        <v>128</v>
      </c>
      <c r="I23" s="179"/>
      <c r="J23" s="180" t="s">
        <v>195</v>
      </c>
      <c r="K23" s="174" t="s">
        <v>196</v>
      </c>
      <c r="L23" s="174">
        <v>16</v>
      </c>
      <c r="M23" s="174" t="s">
        <v>197</v>
      </c>
      <c r="N23" s="181">
        <v>16</v>
      </c>
      <c r="O23" s="174" t="s">
        <v>198</v>
      </c>
      <c r="P23" s="174" t="s">
        <v>199</v>
      </c>
      <c r="Q23" s="177" t="s">
        <v>200</v>
      </c>
      <c r="R23" s="182">
        <v>39322.080000000002</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225</v>
      </c>
      <c r="B24" s="174">
        <v>14</v>
      </c>
      <c r="C24" s="174">
        <v>238</v>
      </c>
      <c r="D24" s="175" t="s">
        <v>226</v>
      </c>
      <c r="E24" s="176" t="s">
        <v>127</v>
      </c>
      <c r="F24" s="177" t="s">
        <v>85</v>
      </c>
      <c r="G24" s="178" t="s">
        <v>128</v>
      </c>
      <c r="H24" s="178" t="s">
        <v>128</v>
      </c>
      <c r="I24" s="179"/>
      <c r="J24" s="180" t="s">
        <v>195</v>
      </c>
      <c r="K24" s="174" t="s">
        <v>196</v>
      </c>
      <c r="L24" s="174">
        <v>20</v>
      </c>
      <c r="M24" s="174" t="s">
        <v>197</v>
      </c>
      <c r="N24" s="181">
        <v>20</v>
      </c>
      <c r="O24" s="174" t="s">
        <v>198</v>
      </c>
      <c r="P24" s="174" t="s">
        <v>199</v>
      </c>
      <c r="Q24" s="177" t="s">
        <v>200</v>
      </c>
      <c r="R24" s="182">
        <v>6779.6</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227</v>
      </c>
      <c r="B25" s="174">
        <v>15</v>
      </c>
      <c r="C25" s="174">
        <v>648</v>
      </c>
      <c r="D25" s="175" t="s">
        <v>228</v>
      </c>
      <c r="E25" s="176" t="s">
        <v>85</v>
      </c>
      <c r="F25" s="177" t="s">
        <v>85</v>
      </c>
      <c r="G25" s="178" t="s">
        <v>128</v>
      </c>
      <c r="H25" s="178" t="s">
        <v>128</v>
      </c>
      <c r="I25" s="179"/>
      <c r="J25" s="180" t="s">
        <v>195</v>
      </c>
      <c r="K25" s="174" t="s">
        <v>196</v>
      </c>
      <c r="L25" s="174">
        <v>6</v>
      </c>
      <c r="M25" s="174" t="s">
        <v>197</v>
      </c>
      <c r="N25" s="181">
        <v>6</v>
      </c>
      <c r="O25" s="174" t="s">
        <v>198</v>
      </c>
      <c r="P25" s="174" t="s">
        <v>199</v>
      </c>
      <c r="Q25" s="177" t="s">
        <v>200</v>
      </c>
      <c r="R25" s="182">
        <v>15762.72</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229</v>
      </c>
      <c r="B26" s="174">
        <v>16</v>
      </c>
      <c r="C26" s="174">
        <v>228</v>
      </c>
      <c r="D26" s="175" t="s">
        <v>230</v>
      </c>
      <c r="E26" s="176" t="s">
        <v>85</v>
      </c>
      <c r="F26" s="177" t="s">
        <v>85</v>
      </c>
      <c r="G26" s="178" t="s">
        <v>128</v>
      </c>
      <c r="H26" s="178" t="s">
        <v>128</v>
      </c>
      <c r="I26" s="179"/>
      <c r="J26" s="180" t="s">
        <v>195</v>
      </c>
      <c r="K26" s="174" t="s">
        <v>196</v>
      </c>
      <c r="L26" s="174">
        <v>4</v>
      </c>
      <c r="M26" s="174" t="s">
        <v>197</v>
      </c>
      <c r="N26" s="181">
        <v>4</v>
      </c>
      <c r="O26" s="174" t="s">
        <v>198</v>
      </c>
      <c r="P26" s="174" t="s">
        <v>199</v>
      </c>
      <c r="Q26" s="177" t="s">
        <v>200</v>
      </c>
      <c r="R26" s="182">
        <v>19016.96</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231</v>
      </c>
      <c r="B27" s="174">
        <v>17</v>
      </c>
      <c r="C27" s="174">
        <v>575</v>
      </c>
      <c r="D27" s="175" t="s">
        <v>232</v>
      </c>
      <c r="E27" s="176" t="s">
        <v>85</v>
      </c>
      <c r="F27" s="177" t="s">
        <v>85</v>
      </c>
      <c r="G27" s="178" t="s">
        <v>128</v>
      </c>
      <c r="H27" s="178" t="s">
        <v>128</v>
      </c>
      <c r="I27" s="179"/>
      <c r="J27" s="180" t="s">
        <v>195</v>
      </c>
      <c r="K27" s="174" t="s">
        <v>196</v>
      </c>
      <c r="L27" s="174">
        <v>4</v>
      </c>
      <c r="M27" s="174" t="s">
        <v>197</v>
      </c>
      <c r="N27" s="181">
        <v>4</v>
      </c>
      <c r="O27" s="174" t="s">
        <v>198</v>
      </c>
      <c r="P27" s="174" t="s">
        <v>199</v>
      </c>
      <c r="Q27" s="177" t="s">
        <v>200</v>
      </c>
      <c r="R27" s="182">
        <v>19016.96</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233</v>
      </c>
      <c r="B28" s="174">
        <v>18</v>
      </c>
      <c r="C28" s="174">
        <v>533</v>
      </c>
      <c r="D28" s="175" t="s">
        <v>234</v>
      </c>
      <c r="E28" s="176" t="s">
        <v>85</v>
      </c>
      <c r="F28" s="177" t="s">
        <v>85</v>
      </c>
      <c r="G28" s="178" t="s">
        <v>128</v>
      </c>
      <c r="H28" s="178" t="s">
        <v>128</v>
      </c>
      <c r="I28" s="179"/>
      <c r="J28" s="180" t="s">
        <v>195</v>
      </c>
      <c r="K28" s="174" t="s">
        <v>196</v>
      </c>
      <c r="L28" s="174">
        <v>4</v>
      </c>
      <c r="M28" s="174" t="s">
        <v>197</v>
      </c>
      <c r="N28" s="181">
        <v>4</v>
      </c>
      <c r="O28" s="174" t="s">
        <v>198</v>
      </c>
      <c r="P28" s="174" t="s">
        <v>199</v>
      </c>
      <c r="Q28" s="177" t="s">
        <v>200</v>
      </c>
      <c r="R28" s="182">
        <v>19016.96</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235</v>
      </c>
      <c r="B29" s="174">
        <v>19</v>
      </c>
      <c r="C29" s="174">
        <v>88955</v>
      </c>
      <c r="D29" s="175" t="s">
        <v>236</v>
      </c>
      <c r="E29" s="176" t="s">
        <v>85</v>
      </c>
      <c r="F29" s="177" t="s">
        <v>85</v>
      </c>
      <c r="G29" s="178" t="s">
        <v>128</v>
      </c>
      <c r="H29" s="178" t="s">
        <v>128</v>
      </c>
      <c r="I29" s="179"/>
      <c r="J29" s="180" t="s">
        <v>195</v>
      </c>
      <c r="K29" s="174" t="s">
        <v>196</v>
      </c>
      <c r="L29" s="174">
        <v>4</v>
      </c>
      <c r="M29" s="174" t="s">
        <v>197</v>
      </c>
      <c r="N29" s="181">
        <v>4</v>
      </c>
      <c r="O29" s="174" t="s">
        <v>198</v>
      </c>
      <c r="P29" s="174" t="s">
        <v>199</v>
      </c>
      <c r="Q29" s="177" t="s">
        <v>200</v>
      </c>
      <c r="R29" s="182">
        <v>32542.36</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237</v>
      </c>
      <c r="B30" s="174">
        <v>20</v>
      </c>
      <c r="C30" s="174">
        <v>88957</v>
      </c>
      <c r="D30" s="175" t="s">
        <v>238</v>
      </c>
      <c r="E30" s="176" t="s">
        <v>85</v>
      </c>
      <c r="F30" s="177" t="s">
        <v>85</v>
      </c>
      <c r="G30" s="178" t="s">
        <v>128</v>
      </c>
      <c r="H30" s="178" t="s">
        <v>128</v>
      </c>
      <c r="I30" s="179"/>
      <c r="J30" s="180" t="s">
        <v>195</v>
      </c>
      <c r="K30" s="174" t="s">
        <v>196</v>
      </c>
      <c r="L30" s="174">
        <v>4</v>
      </c>
      <c r="M30" s="174" t="s">
        <v>197</v>
      </c>
      <c r="N30" s="181">
        <v>4</v>
      </c>
      <c r="O30" s="174" t="s">
        <v>198</v>
      </c>
      <c r="P30" s="174" t="s">
        <v>199</v>
      </c>
      <c r="Q30" s="177" t="s">
        <v>200</v>
      </c>
      <c r="R30" s="182">
        <v>32542.36</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239</v>
      </c>
      <c r="B31" s="174">
        <v>21</v>
      </c>
      <c r="C31" s="174">
        <v>88953</v>
      </c>
      <c r="D31" s="175" t="s">
        <v>240</v>
      </c>
      <c r="E31" s="176" t="s">
        <v>85</v>
      </c>
      <c r="F31" s="177" t="s">
        <v>85</v>
      </c>
      <c r="G31" s="178" t="s">
        <v>128</v>
      </c>
      <c r="H31" s="178" t="s">
        <v>128</v>
      </c>
      <c r="I31" s="179"/>
      <c r="J31" s="180" t="s">
        <v>195</v>
      </c>
      <c r="K31" s="174" t="s">
        <v>196</v>
      </c>
      <c r="L31" s="174">
        <v>4</v>
      </c>
      <c r="M31" s="174" t="s">
        <v>197</v>
      </c>
      <c r="N31" s="181">
        <v>4</v>
      </c>
      <c r="O31" s="174" t="s">
        <v>198</v>
      </c>
      <c r="P31" s="174" t="s">
        <v>199</v>
      </c>
      <c r="Q31" s="177" t="s">
        <v>200</v>
      </c>
      <c r="R31" s="182">
        <v>32542.36</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241</v>
      </c>
      <c r="B32" s="174">
        <v>22</v>
      </c>
      <c r="C32" s="174">
        <v>92</v>
      </c>
      <c r="D32" s="175" t="s">
        <v>242</v>
      </c>
      <c r="E32" s="176" t="s">
        <v>85</v>
      </c>
      <c r="F32" s="177" t="s">
        <v>85</v>
      </c>
      <c r="G32" s="178" t="s">
        <v>128</v>
      </c>
      <c r="H32" s="178" t="s">
        <v>128</v>
      </c>
      <c r="I32" s="179"/>
      <c r="J32" s="180" t="s">
        <v>195</v>
      </c>
      <c r="K32" s="174" t="s">
        <v>196</v>
      </c>
      <c r="L32" s="174">
        <v>4</v>
      </c>
      <c r="M32" s="174" t="s">
        <v>197</v>
      </c>
      <c r="N32" s="181">
        <v>4</v>
      </c>
      <c r="O32" s="174" t="s">
        <v>198</v>
      </c>
      <c r="P32" s="174" t="s">
        <v>199</v>
      </c>
      <c r="Q32" s="177" t="s">
        <v>200</v>
      </c>
      <c r="R32" s="182">
        <v>29152.52</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243</v>
      </c>
      <c r="B33" s="174">
        <v>23</v>
      </c>
      <c r="C33" s="174">
        <v>55957</v>
      </c>
      <c r="D33" s="175" t="s">
        <v>244</v>
      </c>
      <c r="E33" s="176" t="s">
        <v>85</v>
      </c>
      <c r="F33" s="177" t="s">
        <v>85</v>
      </c>
      <c r="G33" s="178" t="s">
        <v>128</v>
      </c>
      <c r="H33" s="178" t="s">
        <v>128</v>
      </c>
      <c r="I33" s="179"/>
      <c r="J33" s="180" t="s">
        <v>195</v>
      </c>
      <c r="K33" s="174" t="s">
        <v>196</v>
      </c>
      <c r="L33" s="174">
        <v>50</v>
      </c>
      <c r="M33" s="174" t="s">
        <v>197</v>
      </c>
      <c r="N33" s="181">
        <v>50</v>
      </c>
      <c r="O33" s="174" t="s">
        <v>198</v>
      </c>
      <c r="P33" s="174" t="s">
        <v>199</v>
      </c>
      <c r="Q33" s="177" t="s">
        <v>200</v>
      </c>
      <c r="R33" s="182">
        <v>33898</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245</v>
      </c>
      <c r="B34" s="174">
        <v>24</v>
      </c>
      <c r="C34" s="174">
        <v>347</v>
      </c>
      <c r="D34" s="175" t="s">
        <v>246</v>
      </c>
      <c r="E34" s="176" t="s">
        <v>85</v>
      </c>
      <c r="F34" s="177" t="s">
        <v>85</v>
      </c>
      <c r="G34" s="178" t="s">
        <v>128</v>
      </c>
      <c r="H34" s="178" t="s">
        <v>128</v>
      </c>
      <c r="I34" s="179"/>
      <c r="J34" s="180" t="s">
        <v>195</v>
      </c>
      <c r="K34" s="174" t="s">
        <v>196</v>
      </c>
      <c r="L34" s="174">
        <v>8</v>
      </c>
      <c r="M34" s="174" t="s">
        <v>197</v>
      </c>
      <c r="N34" s="181">
        <v>8</v>
      </c>
      <c r="O34" s="174" t="s">
        <v>198</v>
      </c>
      <c r="P34" s="174" t="s">
        <v>199</v>
      </c>
      <c r="Q34" s="177" t="s">
        <v>200</v>
      </c>
      <c r="R34" s="182">
        <v>15593.2</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45">
      <c r="A35" s="174" t="s">
        <v>247</v>
      </c>
      <c r="B35" s="174">
        <v>25</v>
      </c>
      <c r="C35" s="174">
        <v>173</v>
      </c>
      <c r="D35" s="175" t="s">
        <v>248</v>
      </c>
      <c r="E35" s="176" t="s">
        <v>85</v>
      </c>
      <c r="F35" s="177" t="s">
        <v>85</v>
      </c>
      <c r="G35" s="178" t="s">
        <v>128</v>
      </c>
      <c r="H35" s="178" t="s">
        <v>128</v>
      </c>
      <c r="I35" s="179"/>
      <c r="J35" s="180" t="s">
        <v>195</v>
      </c>
      <c r="K35" s="174" t="s">
        <v>196</v>
      </c>
      <c r="L35" s="174">
        <v>4</v>
      </c>
      <c r="M35" s="174" t="s">
        <v>197</v>
      </c>
      <c r="N35" s="181">
        <v>4</v>
      </c>
      <c r="O35" s="174" t="s">
        <v>198</v>
      </c>
      <c r="P35" s="174" t="s">
        <v>199</v>
      </c>
      <c r="Q35" s="177" t="s">
        <v>200</v>
      </c>
      <c r="R35" s="182">
        <v>7457.6</v>
      </c>
      <c r="S35" s="183">
        <v>0</v>
      </c>
      <c r="T35" s="184" t="s">
        <v>116</v>
      </c>
      <c r="U35" s="182">
        <v>0</v>
      </c>
      <c r="V35" s="185">
        <f>ROUND(ROUND(S35,2)*ROUND(L35,3),2)</f>
        <v>0</v>
      </c>
      <c r="W35" s="185">
        <f>ROUND(V35*IF(UPPER(T35)="18%",18,1)*IF(UPPER(T35)="10%",10,1)*IF(UPPER(T35)="НДС не облагается",0,1)/100,2)</f>
        <v>0</v>
      </c>
      <c r="X35" s="185">
        <f>ROUND(W35+V35,2)</f>
        <v>0</v>
      </c>
      <c r="Y35" s="186">
        <f>IF(S35&gt;IF(U35=0,S35,U35),1,0)</f>
        <v>0</v>
      </c>
      <c r="Z35" s="186">
        <f t="shared" si="0"/>
        <v>0</v>
      </c>
      <c r="AA35" s="186">
        <f t="shared" si="1"/>
        <v>0</v>
      </c>
      <c r="AB35" s="186">
        <f t="shared" si="2"/>
        <v>0</v>
      </c>
      <c r="AC35" s="187">
        <f t="shared" si="3"/>
        <v>1</v>
      </c>
      <c r="AD35" s="187">
        <f>IF(AND(E35="Да",OR(AND(F35 = "Да",ISBLANK(G35)),AND(F35 = "Да", G35 = "В соответствии с техническим заданием"),AND(F35 = "Нет",NOT(G35 = "В соответствии с техническим заданием")))),1,0)</f>
        <v>0</v>
      </c>
      <c r="AE35" s="188">
        <f>IF(AND(E35="Да",OR(AND(F35 = "Да",ISBLANK(H35)),AND(F35 = "Да", H35 = "В соответствии с техническим заданием"),AND(F35 = "Нет",NOT(H35 = "В соответствии с техническим заданием")))),1,0)</f>
        <v>0</v>
      </c>
      <c r="AF35" s="188">
        <f>IF(OR(AND(E35="Нет",F35="Нет"),AND(E35="Да",F35="Нет"),AND(E35="Да",F35="Да")),0,1)</f>
        <v>0</v>
      </c>
      <c r="AG35" s="188">
        <f>IF(AND(Q35="Россия"),1,0)</f>
        <v>0</v>
      </c>
      <c r="AH35" s="188">
        <f>Z35*AG35</f>
        <v>0</v>
      </c>
      <c r="AI35" s="73" t="s">
        <v>105</v>
      </c>
    </row>
    <row r="36" spans="1:35" ht="50.1" customHeight="1" x14ac:dyDescent="0.45">
      <c r="A36" s="174" t="s">
        <v>249</v>
      </c>
      <c r="B36" s="174">
        <v>26</v>
      </c>
      <c r="C36" s="174">
        <v>50</v>
      </c>
      <c r="D36" s="175" t="s">
        <v>250</v>
      </c>
      <c r="E36" s="176" t="s">
        <v>85</v>
      </c>
      <c r="F36" s="177" t="s">
        <v>85</v>
      </c>
      <c r="G36" s="178" t="s">
        <v>128</v>
      </c>
      <c r="H36" s="178" t="s">
        <v>128</v>
      </c>
      <c r="I36" s="179"/>
      <c r="J36" s="180" t="s">
        <v>195</v>
      </c>
      <c r="K36" s="174" t="s">
        <v>196</v>
      </c>
      <c r="L36" s="174">
        <v>4</v>
      </c>
      <c r="M36" s="174" t="s">
        <v>197</v>
      </c>
      <c r="N36" s="181">
        <v>4</v>
      </c>
      <c r="O36" s="174" t="s">
        <v>198</v>
      </c>
      <c r="P36" s="174" t="s">
        <v>199</v>
      </c>
      <c r="Q36" s="177" t="s">
        <v>200</v>
      </c>
      <c r="R36" s="182">
        <v>7457.6</v>
      </c>
      <c r="S36" s="183">
        <v>0</v>
      </c>
      <c r="T36" s="184" t="s">
        <v>116</v>
      </c>
      <c r="U36" s="182">
        <v>0</v>
      </c>
      <c r="V36" s="185">
        <f>ROUND(ROUND(S36,2)*ROUND(L36,3),2)</f>
        <v>0</v>
      </c>
      <c r="W36" s="185">
        <f>ROUND(V36*IF(UPPER(T36)="18%",18,1)*IF(UPPER(T36)="10%",10,1)*IF(UPPER(T36)="НДС не облагается",0,1)/100,2)</f>
        <v>0</v>
      </c>
      <c r="X36" s="185">
        <f>ROUND(W36+V36,2)</f>
        <v>0</v>
      </c>
      <c r="Y36" s="186">
        <f>IF(S36&gt;IF(U36=0,S36,U36),1,0)</f>
        <v>0</v>
      </c>
      <c r="Z36" s="186">
        <f t="shared" si="0"/>
        <v>0</v>
      </c>
      <c r="AA36" s="186">
        <f t="shared" si="1"/>
        <v>0</v>
      </c>
      <c r="AB36" s="186">
        <f t="shared" si="2"/>
        <v>0</v>
      </c>
      <c r="AC36" s="187">
        <f t="shared" si="3"/>
        <v>1</v>
      </c>
      <c r="AD36" s="187">
        <f>IF(AND(E36="Да",OR(AND(F36 = "Да",ISBLANK(G36)),AND(F36 = "Да", G36 = "В соответствии с техническим заданием"),AND(F36 = "Нет",NOT(G36 = "В соответствии с техническим заданием")))),1,0)</f>
        <v>0</v>
      </c>
      <c r="AE36" s="188">
        <f>IF(AND(E36="Да",OR(AND(F36 = "Да",ISBLANK(H36)),AND(F36 = "Да", H36 = "В соответствии с техническим заданием"),AND(F36 = "Нет",NOT(H36 = "В соответствии с техническим заданием")))),1,0)</f>
        <v>0</v>
      </c>
      <c r="AF36" s="188">
        <f>IF(OR(AND(E36="Нет",F36="Нет"),AND(E36="Да",F36="Нет"),AND(E36="Да",F36="Да")),0,1)</f>
        <v>0</v>
      </c>
      <c r="AG36" s="188">
        <f>IF(AND(Q36="Россия"),1,0)</f>
        <v>0</v>
      </c>
      <c r="AH36" s="188">
        <f>Z36*AG36</f>
        <v>0</v>
      </c>
      <c r="AI36" s="73" t="s">
        <v>105</v>
      </c>
    </row>
    <row r="37" spans="1:35" ht="50.1" customHeight="1" x14ac:dyDescent="0.45">
      <c r="A37" s="174" t="s">
        <v>251</v>
      </c>
      <c r="B37" s="174">
        <v>27</v>
      </c>
      <c r="C37" s="174">
        <v>52301</v>
      </c>
      <c r="D37" s="175" t="s">
        <v>252</v>
      </c>
      <c r="E37" s="176" t="s">
        <v>85</v>
      </c>
      <c r="F37" s="177" t="s">
        <v>85</v>
      </c>
      <c r="G37" s="178" t="s">
        <v>128</v>
      </c>
      <c r="H37" s="178" t="s">
        <v>128</v>
      </c>
      <c r="I37" s="179"/>
      <c r="J37" s="180" t="s">
        <v>195</v>
      </c>
      <c r="K37" s="174" t="s">
        <v>196</v>
      </c>
      <c r="L37" s="174">
        <v>10</v>
      </c>
      <c r="M37" s="174" t="s">
        <v>197</v>
      </c>
      <c r="N37" s="181">
        <v>10</v>
      </c>
      <c r="O37" s="174" t="s">
        <v>198</v>
      </c>
      <c r="P37" s="174" t="s">
        <v>199</v>
      </c>
      <c r="Q37" s="177" t="s">
        <v>200</v>
      </c>
      <c r="R37" s="182">
        <v>9322</v>
      </c>
      <c r="S37" s="183">
        <v>0</v>
      </c>
      <c r="T37" s="184" t="s">
        <v>116</v>
      </c>
      <c r="U37" s="182">
        <v>0</v>
      </c>
      <c r="V37" s="185">
        <f>ROUND(ROUND(S37,2)*ROUND(L37,3),2)</f>
        <v>0</v>
      </c>
      <c r="W37" s="185">
        <f>ROUND(V37*IF(UPPER(T37)="18%",18,1)*IF(UPPER(T37)="10%",10,1)*IF(UPPER(T37)="НДС не облагается",0,1)/100,2)</f>
        <v>0</v>
      </c>
      <c r="X37" s="185">
        <f>ROUND(W37+V37,2)</f>
        <v>0</v>
      </c>
      <c r="Y37" s="186">
        <f>IF(S37&gt;IF(U37=0,S37,U37),1,0)</f>
        <v>0</v>
      </c>
      <c r="Z37" s="186">
        <f t="shared" si="0"/>
        <v>0</v>
      </c>
      <c r="AA37" s="186">
        <f t="shared" si="1"/>
        <v>0</v>
      </c>
      <c r="AB37" s="186">
        <f t="shared" si="2"/>
        <v>0</v>
      </c>
      <c r="AC37" s="187">
        <f t="shared" si="3"/>
        <v>1</v>
      </c>
      <c r="AD37" s="187">
        <f>IF(AND(E37="Да",OR(AND(F37 = "Да",ISBLANK(G37)),AND(F37 = "Да", G37 = "В соответствии с техническим заданием"),AND(F37 = "Нет",NOT(G37 = "В соответствии с техническим заданием")))),1,0)</f>
        <v>0</v>
      </c>
      <c r="AE37" s="188">
        <f>IF(AND(E37="Да",OR(AND(F37 = "Да",ISBLANK(H37)),AND(F37 = "Да", H37 = "В соответствии с техническим заданием"),AND(F37 = "Нет",NOT(H37 = "В соответствии с техническим заданием")))),1,0)</f>
        <v>0</v>
      </c>
      <c r="AF37" s="188">
        <f>IF(OR(AND(E37="Нет",F37="Нет"),AND(E37="Да",F37="Нет"),AND(E37="Да",F37="Да")),0,1)</f>
        <v>0</v>
      </c>
      <c r="AG37" s="188">
        <f>IF(AND(Q37="Россия"),1,0)</f>
        <v>0</v>
      </c>
      <c r="AH37" s="188">
        <f>Z37*AG37</f>
        <v>0</v>
      </c>
      <c r="AI37" s="73" t="s">
        <v>105</v>
      </c>
    </row>
    <row r="38" spans="1:35" ht="50.1" customHeight="1" x14ac:dyDescent="0.45">
      <c r="A38" s="174" t="s">
        <v>253</v>
      </c>
      <c r="B38" s="174">
        <v>28</v>
      </c>
      <c r="C38" s="174">
        <v>39</v>
      </c>
      <c r="D38" s="175" t="s">
        <v>254</v>
      </c>
      <c r="E38" s="176" t="s">
        <v>85</v>
      </c>
      <c r="F38" s="177" t="s">
        <v>85</v>
      </c>
      <c r="G38" s="178" t="s">
        <v>128</v>
      </c>
      <c r="H38" s="178" t="s">
        <v>128</v>
      </c>
      <c r="I38" s="179"/>
      <c r="J38" s="180" t="s">
        <v>195</v>
      </c>
      <c r="K38" s="174" t="s">
        <v>196</v>
      </c>
      <c r="L38" s="174">
        <v>10</v>
      </c>
      <c r="M38" s="174" t="s">
        <v>197</v>
      </c>
      <c r="N38" s="181">
        <v>10</v>
      </c>
      <c r="O38" s="174" t="s">
        <v>198</v>
      </c>
      <c r="P38" s="174" t="s">
        <v>199</v>
      </c>
      <c r="Q38" s="177" t="s">
        <v>200</v>
      </c>
      <c r="R38" s="182">
        <v>12711.9</v>
      </c>
      <c r="S38" s="183">
        <v>0</v>
      </c>
      <c r="T38" s="184" t="s">
        <v>116</v>
      </c>
      <c r="U38" s="182">
        <v>0</v>
      </c>
      <c r="V38" s="185">
        <f>ROUND(ROUND(S38,2)*ROUND(L38,3),2)</f>
        <v>0</v>
      </c>
      <c r="W38" s="185">
        <f>ROUND(V38*IF(UPPER(T38)="18%",18,1)*IF(UPPER(T38)="10%",10,1)*IF(UPPER(T38)="НДС не облагается",0,1)/100,2)</f>
        <v>0</v>
      </c>
      <c r="X38" s="185">
        <f>ROUND(W38+V38,2)</f>
        <v>0</v>
      </c>
      <c r="Y38" s="186">
        <f>IF(S38&gt;IF(U38=0,S38,U38),1,0)</f>
        <v>0</v>
      </c>
      <c r="Z38" s="186">
        <f t="shared" si="0"/>
        <v>0</v>
      </c>
      <c r="AA38" s="186">
        <f t="shared" si="1"/>
        <v>0</v>
      </c>
      <c r="AB38" s="186">
        <f t="shared" si="2"/>
        <v>0</v>
      </c>
      <c r="AC38" s="187">
        <f t="shared" si="3"/>
        <v>1</v>
      </c>
      <c r="AD38" s="187">
        <f>IF(AND(E38="Да",OR(AND(F38 = "Да",ISBLANK(G38)),AND(F38 = "Да", G38 = "В соответствии с техническим заданием"),AND(F38 = "Нет",NOT(G38 = "В соответствии с техническим заданием")))),1,0)</f>
        <v>0</v>
      </c>
      <c r="AE38" s="188">
        <f>IF(AND(E38="Да",OR(AND(F38 = "Да",ISBLANK(H38)),AND(F38 = "Да", H38 = "В соответствии с техническим заданием"),AND(F38 = "Нет",NOT(H38 = "В соответствии с техническим заданием")))),1,0)</f>
        <v>0</v>
      </c>
      <c r="AF38" s="188">
        <f>IF(OR(AND(E38="Нет",F38="Нет"),AND(E38="Да",F38="Нет"),AND(E38="Да",F38="Да")),0,1)</f>
        <v>0</v>
      </c>
      <c r="AG38" s="188">
        <f>IF(AND(Q38="Россия"),1,0)</f>
        <v>0</v>
      </c>
      <c r="AH38" s="188">
        <f>Z38*AG38</f>
        <v>0</v>
      </c>
      <c r="AI38" s="73" t="s">
        <v>105</v>
      </c>
    </row>
    <row r="39" spans="1:35" ht="50.1" customHeight="1" x14ac:dyDescent="0.45">
      <c r="A39" s="174" t="s">
        <v>255</v>
      </c>
      <c r="B39" s="174">
        <v>29</v>
      </c>
      <c r="C39" s="174">
        <v>17</v>
      </c>
      <c r="D39" s="175" t="s">
        <v>256</v>
      </c>
      <c r="E39" s="176" t="s">
        <v>85</v>
      </c>
      <c r="F39" s="177" t="s">
        <v>85</v>
      </c>
      <c r="G39" s="178" t="s">
        <v>128</v>
      </c>
      <c r="H39" s="178" t="s">
        <v>128</v>
      </c>
      <c r="I39" s="179"/>
      <c r="J39" s="180" t="s">
        <v>195</v>
      </c>
      <c r="K39" s="174" t="s">
        <v>196</v>
      </c>
      <c r="L39" s="174">
        <v>10</v>
      </c>
      <c r="M39" s="174" t="s">
        <v>197</v>
      </c>
      <c r="N39" s="181">
        <v>10</v>
      </c>
      <c r="O39" s="174" t="s">
        <v>198</v>
      </c>
      <c r="P39" s="174" t="s">
        <v>199</v>
      </c>
      <c r="Q39" s="177" t="s">
        <v>200</v>
      </c>
      <c r="R39" s="182">
        <v>2372.9</v>
      </c>
      <c r="S39" s="183">
        <v>0</v>
      </c>
      <c r="T39" s="184" t="s">
        <v>116</v>
      </c>
      <c r="U39" s="182">
        <v>0</v>
      </c>
      <c r="V39" s="185">
        <f>ROUND(ROUND(S39,2)*ROUND(L39,3),2)</f>
        <v>0</v>
      </c>
      <c r="W39" s="185">
        <f>ROUND(V39*IF(UPPER(T39)="18%",18,1)*IF(UPPER(T39)="10%",10,1)*IF(UPPER(T39)="НДС не облагается",0,1)/100,2)</f>
        <v>0</v>
      </c>
      <c r="X39" s="185">
        <f>ROUND(W39+V39,2)</f>
        <v>0</v>
      </c>
      <c r="Y39" s="186">
        <f>IF(S39&gt;IF(U39=0,S39,U39),1,0)</f>
        <v>0</v>
      </c>
      <c r="Z39" s="186">
        <f t="shared" si="0"/>
        <v>0</v>
      </c>
      <c r="AA39" s="186">
        <f t="shared" si="1"/>
        <v>0</v>
      </c>
      <c r="AB39" s="186">
        <f t="shared" si="2"/>
        <v>0</v>
      </c>
      <c r="AC39" s="187">
        <f t="shared" si="3"/>
        <v>1</v>
      </c>
      <c r="AD39" s="187">
        <f>IF(AND(E39="Да",OR(AND(F39 = "Да",ISBLANK(G39)),AND(F39 = "Да", G39 = "В соответствии с техническим заданием"),AND(F39 = "Нет",NOT(G39 = "В соответствии с техническим заданием")))),1,0)</f>
        <v>0</v>
      </c>
      <c r="AE39" s="188">
        <f>IF(AND(E39="Да",OR(AND(F39 = "Да",ISBLANK(H39)),AND(F39 = "Да", H39 = "В соответствии с техническим заданием"),AND(F39 = "Нет",NOT(H39 = "В соответствии с техническим заданием")))),1,0)</f>
        <v>0</v>
      </c>
      <c r="AF39" s="188">
        <f>IF(OR(AND(E39="Нет",F39="Нет"),AND(E39="Да",F39="Нет"),AND(E39="Да",F39="Да")),0,1)</f>
        <v>0</v>
      </c>
      <c r="AG39" s="188">
        <f>IF(AND(Q39="Россия"),1,0)</f>
        <v>0</v>
      </c>
      <c r="AH39" s="188">
        <f>Z39*AG39</f>
        <v>0</v>
      </c>
      <c r="AI39" s="73" t="s">
        <v>105</v>
      </c>
    </row>
    <row r="40" spans="1:35" ht="50.1" customHeight="1" x14ac:dyDescent="0.45">
      <c r="A40" s="174" t="s">
        <v>257</v>
      </c>
      <c r="B40" s="174">
        <v>30</v>
      </c>
      <c r="C40" s="174">
        <v>52795</v>
      </c>
      <c r="D40" s="175" t="s">
        <v>258</v>
      </c>
      <c r="E40" s="176" t="s">
        <v>85</v>
      </c>
      <c r="F40" s="177" t="s">
        <v>85</v>
      </c>
      <c r="G40" s="178" t="s">
        <v>128</v>
      </c>
      <c r="H40" s="178" t="s">
        <v>128</v>
      </c>
      <c r="I40" s="179"/>
      <c r="J40" s="180" t="s">
        <v>195</v>
      </c>
      <c r="K40" s="174" t="s">
        <v>196</v>
      </c>
      <c r="L40" s="174">
        <v>20</v>
      </c>
      <c r="M40" s="174" t="s">
        <v>197</v>
      </c>
      <c r="N40" s="181">
        <v>20</v>
      </c>
      <c r="O40" s="174" t="s">
        <v>198</v>
      </c>
      <c r="P40" s="174" t="s">
        <v>199</v>
      </c>
      <c r="Q40" s="177" t="s">
        <v>200</v>
      </c>
      <c r="R40" s="182">
        <v>25423.599999999999</v>
      </c>
      <c r="S40" s="183">
        <v>0</v>
      </c>
      <c r="T40" s="184" t="s">
        <v>116</v>
      </c>
      <c r="U40" s="182">
        <v>0</v>
      </c>
      <c r="V40" s="185">
        <f>ROUND(ROUND(S40,2)*ROUND(L40,3),2)</f>
        <v>0</v>
      </c>
      <c r="W40" s="185">
        <f>ROUND(V40*IF(UPPER(T40)="18%",18,1)*IF(UPPER(T40)="10%",10,1)*IF(UPPER(T40)="НДС не облагается",0,1)/100,2)</f>
        <v>0</v>
      </c>
      <c r="X40" s="185">
        <f>ROUND(W40+V40,2)</f>
        <v>0</v>
      </c>
      <c r="Y40" s="186">
        <f>IF(S40&gt;IF(U40=0,S40,U40),1,0)</f>
        <v>0</v>
      </c>
      <c r="Z40" s="186">
        <f t="shared" si="0"/>
        <v>0</v>
      </c>
      <c r="AA40" s="186">
        <f t="shared" si="1"/>
        <v>0</v>
      </c>
      <c r="AB40" s="186">
        <f t="shared" si="2"/>
        <v>0</v>
      </c>
      <c r="AC40" s="187">
        <f t="shared" si="3"/>
        <v>1</v>
      </c>
      <c r="AD40" s="187">
        <f>IF(AND(E40="Да",OR(AND(F40 = "Да",ISBLANK(G40)),AND(F40 = "Да", G40 = "В соответствии с техническим заданием"),AND(F40 = "Нет",NOT(G40 = "В соответствии с техническим заданием")))),1,0)</f>
        <v>0</v>
      </c>
      <c r="AE40" s="188">
        <f>IF(AND(E40="Да",OR(AND(F40 = "Да",ISBLANK(H40)),AND(F40 = "Да", H40 = "В соответствии с техническим заданием"),AND(F40 = "Нет",NOT(H40 = "В соответствии с техническим заданием")))),1,0)</f>
        <v>0</v>
      </c>
      <c r="AF40" s="188">
        <f>IF(OR(AND(E40="Нет",F40="Нет"),AND(E40="Да",F40="Нет"),AND(E40="Да",F40="Да")),0,1)</f>
        <v>0</v>
      </c>
      <c r="AG40" s="188">
        <f>IF(AND(Q40="Россия"),1,0)</f>
        <v>0</v>
      </c>
      <c r="AH40" s="188">
        <f>Z40*AG40</f>
        <v>0</v>
      </c>
      <c r="AI40" s="73" t="s">
        <v>105</v>
      </c>
    </row>
    <row r="41" spans="1:35" ht="50.1" customHeight="1" x14ac:dyDescent="0.45">
      <c r="A41" s="174" t="s">
        <v>259</v>
      </c>
      <c r="B41" s="174">
        <v>31</v>
      </c>
      <c r="C41" s="174">
        <v>77</v>
      </c>
      <c r="D41" s="175" t="s">
        <v>260</v>
      </c>
      <c r="E41" s="176" t="s">
        <v>85</v>
      </c>
      <c r="F41" s="177" t="s">
        <v>85</v>
      </c>
      <c r="G41" s="178" t="s">
        <v>128</v>
      </c>
      <c r="H41" s="178" t="s">
        <v>128</v>
      </c>
      <c r="I41" s="179"/>
      <c r="J41" s="180" t="s">
        <v>195</v>
      </c>
      <c r="K41" s="174" t="s">
        <v>196</v>
      </c>
      <c r="L41" s="174">
        <v>2</v>
      </c>
      <c r="M41" s="174" t="s">
        <v>197</v>
      </c>
      <c r="N41" s="181">
        <v>2</v>
      </c>
      <c r="O41" s="174" t="s">
        <v>198</v>
      </c>
      <c r="P41" s="174" t="s">
        <v>199</v>
      </c>
      <c r="Q41" s="177" t="s">
        <v>200</v>
      </c>
      <c r="R41" s="182">
        <v>16271.18</v>
      </c>
      <c r="S41" s="183">
        <v>0</v>
      </c>
      <c r="T41" s="184" t="s">
        <v>116</v>
      </c>
      <c r="U41" s="182">
        <v>0</v>
      </c>
      <c r="V41" s="185">
        <f>ROUND(ROUND(S41,2)*ROUND(L41,3),2)</f>
        <v>0</v>
      </c>
      <c r="W41" s="185">
        <f>ROUND(V41*IF(UPPER(T41)="18%",18,1)*IF(UPPER(T41)="10%",10,1)*IF(UPPER(T41)="НДС не облагается",0,1)/100,2)</f>
        <v>0</v>
      </c>
      <c r="X41" s="185">
        <f>ROUND(W41+V41,2)</f>
        <v>0</v>
      </c>
      <c r="Y41" s="186">
        <f>IF(S41&gt;IF(U41=0,S41,U41),1,0)</f>
        <v>0</v>
      </c>
      <c r="Z41" s="186">
        <f t="shared" si="0"/>
        <v>0</v>
      </c>
      <c r="AA41" s="186">
        <f t="shared" si="1"/>
        <v>0</v>
      </c>
      <c r="AB41" s="186">
        <f t="shared" si="2"/>
        <v>0</v>
      </c>
      <c r="AC41" s="187">
        <f t="shared" si="3"/>
        <v>1</v>
      </c>
      <c r="AD41" s="187">
        <f>IF(AND(E41="Да",OR(AND(F41 = "Да",ISBLANK(G41)),AND(F41 = "Да", G41 = "В соответствии с техническим заданием"),AND(F41 = "Нет",NOT(G41 = "В соответствии с техническим заданием")))),1,0)</f>
        <v>0</v>
      </c>
      <c r="AE41" s="188">
        <f>IF(AND(E41="Да",OR(AND(F41 = "Да",ISBLANK(H41)),AND(F41 = "Да", H41 = "В соответствии с техническим заданием"),AND(F41 = "Нет",NOT(H41 = "В соответствии с техническим заданием")))),1,0)</f>
        <v>0</v>
      </c>
      <c r="AF41" s="188">
        <f>IF(OR(AND(E41="Нет",F41="Нет"),AND(E41="Да",F41="Нет"),AND(E41="Да",F41="Да")),0,1)</f>
        <v>0</v>
      </c>
      <c r="AG41" s="188">
        <f>IF(AND(Q41="Россия"),1,0)</f>
        <v>0</v>
      </c>
      <c r="AH41" s="188">
        <f>Z41*AG41</f>
        <v>0</v>
      </c>
      <c r="AI41" s="73" t="s">
        <v>105</v>
      </c>
    </row>
    <row r="42" spans="1:35" ht="50.1" customHeight="1" x14ac:dyDescent="0.45">
      <c r="A42" s="174" t="s">
        <v>261</v>
      </c>
      <c r="B42" s="174">
        <v>32</v>
      </c>
      <c r="C42" s="174">
        <v>82</v>
      </c>
      <c r="D42" s="175" t="s">
        <v>262</v>
      </c>
      <c r="E42" s="176" t="s">
        <v>85</v>
      </c>
      <c r="F42" s="177" t="s">
        <v>85</v>
      </c>
      <c r="G42" s="178" t="s">
        <v>128</v>
      </c>
      <c r="H42" s="178" t="s">
        <v>128</v>
      </c>
      <c r="I42" s="179"/>
      <c r="J42" s="180" t="s">
        <v>195</v>
      </c>
      <c r="K42" s="174" t="s">
        <v>196</v>
      </c>
      <c r="L42" s="174">
        <v>2</v>
      </c>
      <c r="M42" s="174" t="s">
        <v>197</v>
      </c>
      <c r="N42" s="181">
        <v>2</v>
      </c>
      <c r="O42" s="174" t="s">
        <v>198</v>
      </c>
      <c r="P42" s="174" t="s">
        <v>199</v>
      </c>
      <c r="Q42" s="177" t="s">
        <v>200</v>
      </c>
      <c r="R42" s="182">
        <v>12542.36</v>
      </c>
      <c r="S42" s="183">
        <v>0</v>
      </c>
      <c r="T42" s="184" t="s">
        <v>116</v>
      </c>
      <c r="U42" s="182">
        <v>0</v>
      </c>
      <c r="V42" s="185">
        <f>ROUND(ROUND(S42,2)*ROUND(L42,3),2)</f>
        <v>0</v>
      </c>
      <c r="W42" s="185">
        <f>ROUND(V42*IF(UPPER(T42)="18%",18,1)*IF(UPPER(T42)="10%",10,1)*IF(UPPER(T42)="НДС не облагается",0,1)/100,2)</f>
        <v>0</v>
      </c>
      <c r="X42" s="185">
        <f>ROUND(W42+V42,2)</f>
        <v>0</v>
      </c>
      <c r="Y42" s="186">
        <f>IF(S42&gt;IF(U42=0,S42,U42),1,0)</f>
        <v>0</v>
      </c>
      <c r="Z42" s="186">
        <f t="shared" si="0"/>
        <v>0</v>
      </c>
      <c r="AA42" s="186">
        <f t="shared" si="1"/>
        <v>0</v>
      </c>
      <c r="AB42" s="186">
        <f t="shared" si="2"/>
        <v>0</v>
      </c>
      <c r="AC42" s="187">
        <f t="shared" si="3"/>
        <v>1</v>
      </c>
      <c r="AD42" s="187">
        <f>IF(AND(E42="Да",OR(AND(F42 = "Да",ISBLANK(G42)),AND(F42 = "Да", G42 = "В соответствии с техническим заданием"),AND(F42 = "Нет",NOT(G42 = "В соответствии с техническим заданием")))),1,0)</f>
        <v>0</v>
      </c>
      <c r="AE42" s="188">
        <f>IF(AND(E42="Да",OR(AND(F42 = "Да",ISBLANK(H42)),AND(F42 = "Да", H42 = "В соответствии с техническим заданием"),AND(F42 = "Нет",NOT(H42 = "В соответствии с техническим заданием")))),1,0)</f>
        <v>0</v>
      </c>
      <c r="AF42" s="188">
        <f>IF(OR(AND(E42="Нет",F42="Нет"),AND(E42="Да",F42="Нет"),AND(E42="Да",F42="Да")),0,1)</f>
        <v>0</v>
      </c>
      <c r="AG42" s="188">
        <f>IF(AND(Q42="Россия"),1,0)</f>
        <v>0</v>
      </c>
      <c r="AH42" s="188">
        <f>Z42*AG42</f>
        <v>0</v>
      </c>
      <c r="AI42" s="73" t="s">
        <v>105</v>
      </c>
    </row>
    <row r="43" spans="1:35" ht="50.1" customHeight="1" x14ac:dyDescent="0.45">
      <c r="A43" s="174" t="s">
        <v>263</v>
      </c>
      <c r="B43" s="174">
        <v>33</v>
      </c>
      <c r="C43" s="174">
        <v>102</v>
      </c>
      <c r="D43" s="175" t="s">
        <v>264</v>
      </c>
      <c r="E43" s="176" t="s">
        <v>85</v>
      </c>
      <c r="F43" s="177" t="s">
        <v>85</v>
      </c>
      <c r="G43" s="178" t="s">
        <v>128</v>
      </c>
      <c r="H43" s="178" t="s">
        <v>128</v>
      </c>
      <c r="I43" s="179"/>
      <c r="J43" s="180" t="s">
        <v>195</v>
      </c>
      <c r="K43" s="174" t="s">
        <v>196</v>
      </c>
      <c r="L43" s="174">
        <v>2</v>
      </c>
      <c r="M43" s="174" t="s">
        <v>197</v>
      </c>
      <c r="N43" s="181">
        <v>2</v>
      </c>
      <c r="O43" s="174" t="s">
        <v>198</v>
      </c>
      <c r="P43" s="174" t="s">
        <v>199</v>
      </c>
      <c r="Q43" s="177" t="s">
        <v>200</v>
      </c>
      <c r="R43" s="182">
        <v>12542.36</v>
      </c>
      <c r="S43" s="183">
        <v>0</v>
      </c>
      <c r="T43" s="184" t="s">
        <v>116</v>
      </c>
      <c r="U43" s="182">
        <v>0</v>
      </c>
      <c r="V43" s="185">
        <f>ROUND(ROUND(S43,2)*ROUND(L43,3),2)</f>
        <v>0</v>
      </c>
      <c r="W43" s="185">
        <f>ROUND(V43*IF(UPPER(T43)="18%",18,1)*IF(UPPER(T43)="10%",10,1)*IF(UPPER(T43)="НДС не облагается",0,1)/100,2)</f>
        <v>0</v>
      </c>
      <c r="X43" s="185">
        <f>ROUND(W43+V43,2)</f>
        <v>0</v>
      </c>
      <c r="Y43" s="186">
        <f>IF(S43&gt;IF(U43=0,S43,U43),1,0)</f>
        <v>0</v>
      </c>
      <c r="Z43" s="186">
        <f t="shared" si="0"/>
        <v>0</v>
      </c>
      <c r="AA43" s="186">
        <f t="shared" si="1"/>
        <v>0</v>
      </c>
      <c r="AB43" s="186">
        <f t="shared" si="2"/>
        <v>0</v>
      </c>
      <c r="AC43" s="187">
        <f t="shared" si="3"/>
        <v>1</v>
      </c>
      <c r="AD43" s="187">
        <f>IF(AND(E43="Да",OR(AND(F43 = "Да",ISBLANK(G43)),AND(F43 = "Да", G43 = "В соответствии с техническим заданием"),AND(F43 = "Нет",NOT(G43 = "В соответствии с техническим заданием")))),1,0)</f>
        <v>0</v>
      </c>
      <c r="AE43" s="188">
        <f>IF(AND(E43="Да",OR(AND(F43 = "Да",ISBLANK(H43)),AND(F43 = "Да", H43 = "В соответствии с техническим заданием"),AND(F43 = "Нет",NOT(H43 = "В соответствии с техническим заданием")))),1,0)</f>
        <v>0</v>
      </c>
      <c r="AF43" s="188">
        <f>IF(OR(AND(E43="Нет",F43="Нет"),AND(E43="Да",F43="Нет"),AND(E43="Да",F43="Да")),0,1)</f>
        <v>0</v>
      </c>
      <c r="AG43" s="188">
        <f>IF(AND(Q43="Россия"),1,0)</f>
        <v>0</v>
      </c>
      <c r="AH43" s="188">
        <f>Z43*AG43</f>
        <v>0</v>
      </c>
      <c r="AI43" s="73" t="s">
        <v>105</v>
      </c>
    </row>
    <row r="44" spans="1:35" ht="50.1" customHeight="1" x14ac:dyDescent="0.45">
      <c r="A44" s="174" t="s">
        <v>265</v>
      </c>
      <c r="B44" s="174">
        <v>34</v>
      </c>
      <c r="C44" s="174">
        <v>70</v>
      </c>
      <c r="D44" s="175" t="s">
        <v>266</v>
      </c>
      <c r="E44" s="176" t="s">
        <v>85</v>
      </c>
      <c r="F44" s="177" t="s">
        <v>85</v>
      </c>
      <c r="G44" s="178" t="s">
        <v>128</v>
      </c>
      <c r="H44" s="178" t="s">
        <v>128</v>
      </c>
      <c r="I44" s="179"/>
      <c r="J44" s="180" t="s">
        <v>195</v>
      </c>
      <c r="K44" s="174" t="s">
        <v>196</v>
      </c>
      <c r="L44" s="174">
        <v>2</v>
      </c>
      <c r="M44" s="174" t="s">
        <v>197</v>
      </c>
      <c r="N44" s="181">
        <v>2</v>
      </c>
      <c r="O44" s="174" t="s">
        <v>198</v>
      </c>
      <c r="P44" s="174" t="s">
        <v>199</v>
      </c>
      <c r="Q44" s="177" t="s">
        <v>200</v>
      </c>
      <c r="R44" s="182">
        <v>12542.36</v>
      </c>
      <c r="S44" s="183">
        <v>0</v>
      </c>
      <c r="T44" s="184" t="s">
        <v>116</v>
      </c>
      <c r="U44" s="182">
        <v>0</v>
      </c>
      <c r="V44" s="185">
        <f>ROUND(ROUND(S44,2)*ROUND(L44,3),2)</f>
        <v>0</v>
      </c>
      <c r="W44" s="185">
        <f>ROUND(V44*IF(UPPER(T44)="18%",18,1)*IF(UPPER(T44)="10%",10,1)*IF(UPPER(T44)="НДС не облагается",0,1)/100,2)</f>
        <v>0</v>
      </c>
      <c r="X44" s="185">
        <f>ROUND(W44+V44,2)</f>
        <v>0</v>
      </c>
      <c r="Y44" s="186">
        <f>IF(S44&gt;IF(U44=0,S44,U44),1,0)</f>
        <v>0</v>
      </c>
      <c r="Z44" s="186">
        <f t="shared" si="0"/>
        <v>0</v>
      </c>
      <c r="AA44" s="186">
        <f t="shared" si="1"/>
        <v>0</v>
      </c>
      <c r="AB44" s="186">
        <f t="shared" si="2"/>
        <v>0</v>
      </c>
      <c r="AC44" s="187">
        <f t="shared" si="3"/>
        <v>1</v>
      </c>
      <c r="AD44" s="187">
        <f>IF(AND(E44="Да",OR(AND(F44 = "Да",ISBLANK(G44)),AND(F44 = "Да", G44 = "В соответствии с техническим заданием"),AND(F44 = "Нет",NOT(G44 = "В соответствии с техническим заданием")))),1,0)</f>
        <v>0</v>
      </c>
      <c r="AE44" s="188">
        <f>IF(AND(E44="Да",OR(AND(F44 = "Да",ISBLANK(H44)),AND(F44 = "Да", H44 = "В соответствии с техническим заданием"),AND(F44 = "Нет",NOT(H44 = "В соответствии с техническим заданием")))),1,0)</f>
        <v>0</v>
      </c>
      <c r="AF44" s="188">
        <f>IF(OR(AND(E44="Нет",F44="Нет"),AND(E44="Да",F44="Нет"),AND(E44="Да",F44="Да")),0,1)</f>
        <v>0</v>
      </c>
      <c r="AG44" s="188">
        <f>IF(AND(Q44="Россия"),1,0)</f>
        <v>0</v>
      </c>
      <c r="AH44" s="188">
        <f>Z44*AG44</f>
        <v>0</v>
      </c>
      <c r="AI44" s="73" t="s">
        <v>105</v>
      </c>
    </row>
    <row r="45" spans="1:35" ht="50.1" customHeight="1" x14ac:dyDescent="0.45">
      <c r="A45" s="174" t="s">
        <v>267</v>
      </c>
      <c r="B45" s="174">
        <v>35</v>
      </c>
      <c r="C45" s="174">
        <v>88489</v>
      </c>
      <c r="D45" s="175" t="s">
        <v>268</v>
      </c>
      <c r="E45" s="176" t="s">
        <v>85</v>
      </c>
      <c r="F45" s="177" t="s">
        <v>85</v>
      </c>
      <c r="G45" s="178" t="s">
        <v>128</v>
      </c>
      <c r="H45" s="178" t="s">
        <v>128</v>
      </c>
      <c r="I45" s="179"/>
      <c r="J45" s="180" t="s">
        <v>195</v>
      </c>
      <c r="K45" s="174" t="s">
        <v>196</v>
      </c>
      <c r="L45" s="174">
        <v>4</v>
      </c>
      <c r="M45" s="174" t="s">
        <v>197</v>
      </c>
      <c r="N45" s="181">
        <v>4</v>
      </c>
      <c r="O45" s="174" t="s">
        <v>198</v>
      </c>
      <c r="P45" s="174" t="s">
        <v>199</v>
      </c>
      <c r="Q45" s="177" t="s">
        <v>200</v>
      </c>
      <c r="R45" s="182">
        <v>5762.72</v>
      </c>
      <c r="S45" s="183">
        <v>0</v>
      </c>
      <c r="T45" s="184" t="s">
        <v>116</v>
      </c>
      <c r="U45" s="182">
        <v>0</v>
      </c>
      <c r="V45" s="185">
        <f>ROUND(ROUND(S45,2)*ROUND(L45,3),2)</f>
        <v>0</v>
      </c>
      <c r="W45" s="185">
        <f>ROUND(V45*IF(UPPER(T45)="18%",18,1)*IF(UPPER(T45)="10%",10,1)*IF(UPPER(T45)="НДС не облагается",0,1)/100,2)</f>
        <v>0</v>
      </c>
      <c r="X45" s="185">
        <f>ROUND(W45+V45,2)</f>
        <v>0</v>
      </c>
      <c r="Y45" s="186">
        <f>IF(S45&gt;IF(U45=0,S45,U45),1,0)</f>
        <v>0</v>
      </c>
      <c r="Z45" s="186">
        <f t="shared" si="0"/>
        <v>0</v>
      </c>
      <c r="AA45" s="186">
        <f t="shared" si="1"/>
        <v>0</v>
      </c>
      <c r="AB45" s="186">
        <f t="shared" si="2"/>
        <v>0</v>
      </c>
      <c r="AC45" s="187">
        <f t="shared" si="3"/>
        <v>1</v>
      </c>
      <c r="AD45" s="187">
        <f>IF(AND(E45="Да",OR(AND(F45 = "Да",ISBLANK(G45)),AND(F45 = "Да", G45 = "В соответствии с техническим заданием"),AND(F45 = "Нет",NOT(G45 = "В соответствии с техническим заданием")))),1,0)</f>
        <v>0</v>
      </c>
      <c r="AE45" s="188">
        <f>IF(AND(E45="Да",OR(AND(F45 = "Да",ISBLANK(H45)),AND(F45 = "Да", H45 = "В соответствии с техническим заданием"),AND(F45 = "Нет",NOT(H45 = "В соответствии с техническим заданием")))),1,0)</f>
        <v>0</v>
      </c>
      <c r="AF45" s="188">
        <f>IF(OR(AND(E45="Нет",F45="Нет"),AND(E45="Да",F45="Нет"),AND(E45="Да",F45="Да")),0,1)</f>
        <v>0</v>
      </c>
      <c r="AG45" s="188">
        <f>IF(AND(Q45="Россия"),1,0)</f>
        <v>0</v>
      </c>
      <c r="AH45" s="188">
        <f>Z45*AG45</f>
        <v>0</v>
      </c>
      <c r="AI45" s="73" t="s">
        <v>105</v>
      </c>
    </row>
    <row r="46" spans="1:35" ht="50.1" customHeight="1" x14ac:dyDescent="0.45">
      <c r="A46" s="174" t="s">
        <v>269</v>
      </c>
      <c r="B46" s="174">
        <v>36</v>
      </c>
      <c r="C46" s="174">
        <v>88491</v>
      </c>
      <c r="D46" s="175" t="s">
        <v>270</v>
      </c>
      <c r="E46" s="176" t="s">
        <v>85</v>
      </c>
      <c r="F46" s="177" t="s">
        <v>85</v>
      </c>
      <c r="G46" s="178" t="s">
        <v>128</v>
      </c>
      <c r="H46" s="178" t="s">
        <v>128</v>
      </c>
      <c r="I46" s="179"/>
      <c r="J46" s="180" t="s">
        <v>195</v>
      </c>
      <c r="K46" s="174" t="s">
        <v>196</v>
      </c>
      <c r="L46" s="174">
        <v>4</v>
      </c>
      <c r="M46" s="174" t="s">
        <v>197</v>
      </c>
      <c r="N46" s="181">
        <v>4</v>
      </c>
      <c r="O46" s="174" t="s">
        <v>198</v>
      </c>
      <c r="P46" s="174" t="s">
        <v>199</v>
      </c>
      <c r="Q46" s="177" t="s">
        <v>200</v>
      </c>
      <c r="R46" s="182">
        <v>13220.32</v>
      </c>
      <c r="S46" s="183">
        <v>0</v>
      </c>
      <c r="T46" s="184" t="s">
        <v>116</v>
      </c>
      <c r="U46" s="182">
        <v>0</v>
      </c>
      <c r="V46" s="185">
        <f>ROUND(ROUND(S46,2)*ROUND(L46,3),2)</f>
        <v>0</v>
      </c>
      <c r="W46" s="185">
        <f>ROUND(V46*IF(UPPER(T46)="18%",18,1)*IF(UPPER(T46)="10%",10,1)*IF(UPPER(T46)="НДС не облагается",0,1)/100,2)</f>
        <v>0</v>
      </c>
      <c r="X46" s="185">
        <f>ROUND(W46+V46,2)</f>
        <v>0</v>
      </c>
      <c r="Y46" s="186">
        <f>IF(S46&gt;IF(U46=0,S46,U46),1,0)</f>
        <v>0</v>
      </c>
      <c r="Z46" s="186">
        <f t="shared" si="0"/>
        <v>0</v>
      </c>
      <c r="AA46" s="186">
        <f t="shared" si="1"/>
        <v>0</v>
      </c>
      <c r="AB46" s="186">
        <f t="shared" si="2"/>
        <v>0</v>
      </c>
      <c r="AC46" s="187">
        <f t="shared" si="3"/>
        <v>1</v>
      </c>
      <c r="AD46" s="187">
        <f>IF(AND(E46="Да",OR(AND(F46 = "Да",ISBLANK(G46)),AND(F46 = "Да", G46 = "В соответствии с техническим заданием"),AND(F46 = "Нет",NOT(G46 = "В соответствии с техническим заданием")))),1,0)</f>
        <v>0</v>
      </c>
      <c r="AE46" s="188">
        <f>IF(AND(E46="Да",OR(AND(F46 = "Да",ISBLANK(H46)),AND(F46 = "Да", H46 = "В соответствии с техническим заданием"),AND(F46 = "Нет",NOT(H46 = "В соответствии с техническим заданием")))),1,0)</f>
        <v>0</v>
      </c>
      <c r="AF46" s="188">
        <f>IF(OR(AND(E46="Нет",F46="Нет"),AND(E46="Да",F46="Нет"),AND(E46="Да",F46="Да")),0,1)</f>
        <v>0</v>
      </c>
      <c r="AG46" s="188">
        <f>IF(AND(Q46="Россия"),1,0)</f>
        <v>0</v>
      </c>
      <c r="AH46" s="188">
        <f>Z46*AG46</f>
        <v>0</v>
      </c>
      <c r="AI46" s="73" t="s">
        <v>105</v>
      </c>
    </row>
    <row r="47" spans="1:35" ht="50.1" customHeight="1" x14ac:dyDescent="0.45">
      <c r="A47" s="174" t="s">
        <v>271</v>
      </c>
      <c r="B47" s="174">
        <v>37</v>
      </c>
      <c r="C47" s="174">
        <v>88493</v>
      </c>
      <c r="D47" s="175" t="s">
        <v>272</v>
      </c>
      <c r="E47" s="176" t="s">
        <v>85</v>
      </c>
      <c r="F47" s="177" t="s">
        <v>85</v>
      </c>
      <c r="G47" s="178" t="s">
        <v>128</v>
      </c>
      <c r="H47" s="178" t="s">
        <v>128</v>
      </c>
      <c r="I47" s="179"/>
      <c r="J47" s="180" t="s">
        <v>195</v>
      </c>
      <c r="K47" s="174" t="s">
        <v>196</v>
      </c>
      <c r="L47" s="174">
        <v>4</v>
      </c>
      <c r="M47" s="174" t="s">
        <v>197</v>
      </c>
      <c r="N47" s="181">
        <v>4</v>
      </c>
      <c r="O47" s="174" t="s">
        <v>198</v>
      </c>
      <c r="P47" s="174" t="s">
        <v>199</v>
      </c>
      <c r="Q47" s="177" t="s">
        <v>200</v>
      </c>
      <c r="R47" s="182">
        <v>13220.32</v>
      </c>
      <c r="S47" s="183">
        <v>0</v>
      </c>
      <c r="T47" s="184" t="s">
        <v>116</v>
      </c>
      <c r="U47" s="182">
        <v>0</v>
      </c>
      <c r="V47" s="185">
        <f>ROUND(ROUND(S47,2)*ROUND(L47,3),2)</f>
        <v>0</v>
      </c>
      <c r="W47" s="185">
        <f>ROUND(V47*IF(UPPER(T47)="18%",18,1)*IF(UPPER(T47)="10%",10,1)*IF(UPPER(T47)="НДС не облагается",0,1)/100,2)</f>
        <v>0</v>
      </c>
      <c r="X47" s="185">
        <f>ROUND(W47+V47,2)</f>
        <v>0</v>
      </c>
      <c r="Y47" s="186">
        <f>IF(S47&gt;IF(U47=0,S47,U47),1,0)</f>
        <v>0</v>
      </c>
      <c r="Z47" s="186">
        <f t="shared" si="0"/>
        <v>0</v>
      </c>
      <c r="AA47" s="186">
        <f t="shared" si="1"/>
        <v>0</v>
      </c>
      <c r="AB47" s="186">
        <f t="shared" si="2"/>
        <v>0</v>
      </c>
      <c r="AC47" s="187">
        <f t="shared" si="3"/>
        <v>1</v>
      </c>
      <c r="AD47" s="187">
        <f>IF(AND(E47="Да",OR(AND(F47 = "Да",ISBLANK(G47)),AND(F47 = "Да", G47 = "В соответствии с техническим заданием"),AND(F47 = "Нет",NOT(G47 = "В соответствии с техническим заданием")))),1,0)</f>
        <v>0</v>
      </c>
      <c r="AE47" s="188">
        <f>IF(AND(E47="Да",OR(AND(F47 = "Да",ISBLANK(H47)),AND(F47 = "Да", H47 = "В соответствии с техническим заданием"),AND(F47 = "Нет",NOT(H47 = "В соответствии с техническим заданием")))),1,0)</f>
        <v>0</v>
      </c>
      <c r="AF47" s="188">
        <f>IF(OR(AND(E47="Нет",F47="Нет"),AND(E47="Да",F47="Нет"),AND(E47="Да",F47="Да")),0,1)</f>
        <v>0</v>
      </c>
      <c r="AG47" s="188">
        <f>IF(AND(Q47="Россия"),1,0)</f>
        <v>0</v>
      </c>
      <c r="AH47" s="188">
        <f>Z47*AG47</f>
        <v>0</v>
      </c>
      <c r="AI47" s="73" t="s">
        <v>105</v>
      </c>
    </row>
    <row r="48" spans="1:35" ht="50.1" customHeight="1" x14ac:dyDescent="0.45">
      <c r="A48" s="174" t="s">
        <v>273</v>
      </c>
      <c r="B48" s="174">
        <v>38</v>
      </c>
      <c r="C48" s="174">
        <v>88495</v>
      </c>
      <c r="D48" s="175" t="s">
        <v>274</v>
      </c>
      <c r="E48" s="176" t="s">
        <v>85</v>
      </c>
      <c r="F48" s="177" t="s">
        <v>85</v>
      </c>
      <c r="G48" s="178" t="s">
        <v>128</v>
      </c>
      <c r="H48" s="178" t="s">
        <v>128</v>
      </c>
      <c r="I48" s="179"/>
      <c r="J48" s="180" t="s">
        <v>195</v>
      </c>
      <c r="K48" s="174" t="s">
        <v>196</v>
      </c>
      <c r="L48" s="174">
        <v>4</v>
      </c>
      <c r="M48" s="174" t="s">
        <v>197</v>
      </c>
      <c r="N48" s="181">
        <v>4</v>
      </c>
      <c r="O48" s="174" t="s">
        <v>198</v>
      </c>
      <c r="P48" s="174" t="s">
        <v>199</v>
      </c>
      <c r="Q48" s="177" t="s">
        <v>200</v>
      </c>
      <c r="R48" s="182">
        <v>13220.32</v>
      </c>
      <c r="S48" s="183">
        <v>0</v>
      </c>
      <c r="T48" s="184" t="s">
        <v>116</v>
      </c>
      <c r="U48" s="182">
        <v>0</v>
      </c>
      <c r="V48" s="185">
        <f>ROUND(ROUND(S48,2)*ROUND(L48,3),2)</f>
        <v>0</v>
      </c>
      <c r="W48" s="185">
        <f>ROUND(V48*IF(UPPER(T48)="18%",18,1)*IF(UPPER(T48)="10%",10,1)*IF(UPPER(T48)="НДС не облагается",0,1)/100,2)</f>
        <v>0</v>
      </c>
      <c r="X48" s="185">
        <f>ROUND(W48+V48,2)</f>
        <v>0</v>
      </c>
      <c r="Y48" s="186">
        <f>IF(S48&gt;IF(U48=0,S48,U48),1,0)</f>
        <v>0</v>
      </c>
      <c r="Z48" s="186">
        <f t="shared" si="0"/>
        <v>0</v>
      </c>
      <c r="AA48" s="186">
        <f t="shared" si="1"/>
        <v>0</v>
      </c>
      <c r="AB48" s="186">
        <f t="shared" si="2"/>
        <v>0</v>
      </c>
      <c r="AC48" s="187">
        <f t="shared" si="3"/>
        <v>1</v>
      </c>
      <c r="AD48" s="187">
        <f>IF(AND(E48="Да",OR(AND(F48 = "Да",ISBLANK(G48)),AND(F48 = "Да", G48 = "В соответствии с техническим заданием"),AND(F48 = "Нет",NOT(G48 = "В соответствии с техническим заданием")))),1,0)</f>
        <v>0</v>
      </c>
      <c r="AE48" s="188">
        <f>IF(AND(E48="Да",OR(AND(F48 = "Да",ISBLANK(H48)),AND(F48 = "Да", H48 = "В соответствии с техническим заданием"),AND(F48 = "Нет",NOT(H48 = "В соответствии с техническим заданием")))),1,0)</f>
        <v>0</v>
      </c>
      <c r="AF48" s="188">
        <f>IF(OR(AND(E48="Нет",F48="Нет"),AND(E48="Да",F48="Нет"),AND(E48="Да",F48="Да")),0,1)</f>
        <v>0</v>
      </c>
      <c r="AG48" s="188">
        <f>IF(AND(Q48="Россия"),1,0)</f>
        <v>0</v>
      </c>
      <c r="AH48" s="188">
        <f>Z48*AG48</f>
        <v>0</v>
      </c>
      <c r="AI48" s="73" t="s">
        <v>105</v>
      </c>
    </row>
    <row r="49" spans="1:35" ht="50.1" customHeight="1" x14ac:dyDescent="0.45">
      <c r="A49" s="174" t="s">
        <v>275</v>
      </c>
      <c r="B49" s="174">
        <v>39</v>
      </c>
      <c r="C49" s="174">
        <v>6</v>
      </c>
      <c r="D49" s="175" t="s">
        <v>276</v>
      </c>
      <c r="E49" s="176" t="s">
        <v>85</v>
      </c>
      <c r="F49" s="177" t="s">
        <v>85</v>
      </c>
      <c r="G49" s="178" t="s">
        <v>128</v>
      </c>
      <c r="H49" s="178" t="s">
        <v>128</v>
      </c>
      <c r="I49" s="179"/>
      <c r="J49" s="180" t="s">
        <v>195</v>
      </c>
      <c r="K49" s="174" t="s">
        <v>196</v>
      </c>
      <c r="L49" s="174">
        <v>20</v>
      </c>
      <c r="M49" s="174" t="s">
        <v>197</v>
      </c>
      <c r="N49" s="181">
        <v>20</v>
      </c>
      <c r="O49" s="174" t="s">
        <v>198</v>
      </c>
      <c r="P49" s="174" t="s">
        <v>199</v>
      </c>
      <c r="Q49" s="177" t="s">
        <v>200</v>
      </c>
      <c r="R49" s="182">
        <v>67796.600000000006</v>
      </c>
      <c r="S49" s="183">
        <v>0</v>
      </c>
      <c r="T49" s="184" t="s">
        <v>116</v>
      </c>
      <c r="U49" s="182">
        <v>0</v>
      </c>
      <c r="V49" s="185">
        <f>ROUND(ROUND(S49,2)*ROUND(L49,3),2)</f>
        <v>0</v>
      </c>
      <c r="W49" s="185">
        <f>ROUND(V49*IF(UPPER(T49)="18%",18,1)*IF(UPPER(T49)="10%",10,1)*IF(UPPER(T49)="НДС не облагается",0,1)/100,2)</f>
        <v>0</v>
      </c>
      <c r="X49" s="185">
        <f>ROUND(W49+V49,2)</f>
        <v>0</v>
      </c>
      <c r="Y49" s="186">
        <f>IF(S49&gt;IF(U49=0,S49,U49),1,0)</f>
        <v>0</v>
      </c>
      <c r="Z49" s="186">
        <f t="shared" si="0"/>
        <v>0</v>
      </c>
      <c r="AA49" s="186">
        <f t="shared" si="1"/>
        <v>0</v>
      </c>
      <c r="AB49" s="186">
        <f t="shared" si="2"/>
        <v>0</v>
      </c>
      <c r="AC49" s="187">
        <f t="shared" si="3"/>
        <v>1</v>
      </c>
      <c r="AD49" s="187">
        <f>IF(AND(E49="Да",OR(AND(F49 = "Да",ISBLANK(G49)),AND(F49 = "Да", G49 = "В соответствии с техническим заданием"),AND(F49 = "Нет",NOT(G49 = "В соответствии с техническим заданием")))),1,0)</f>
        <v>0</v>
      </c>
      <c r="AE49" s="188">
        <f>IF(AND(E49="Да",OR(AND(F49 = "Да",ISBLANK(H49)),AND(F49 = "Да", H49 = "В соответствии с техническим заданием"),AND(F49 = "Нет",NOT(H49 = "В соответствии с техническим заданием")))),1,0)</f>
        <v>0</v>
      </c>
      <c r="AF49" s="188">
        <f>IF(OR(AND(E49="Нет",F49="Нет"),AND(E49="Да",F49="Нет"),AND(E49="Да",F49="Да")),0,1)</f>
        <v>0</v>
      </c>
      <c r="AG49" s="188">
        <f>IF(AND(Q49="Россия"),1,0)</f>
        <v>0</v>
      </c>
      <c r="AH49" s="188">
        <f>Z49*AG49</f>
        <v>0</v>
      </c>
      <c r="AI49" s="73" t="s">
        <v>105</v>
      </c>
    </row>
    <row r="50" spans="1:35" ht="50.1" customHeight="1" x14ac:dyDescent="0.45">
      <c r="A50" s="174" t="s">
        <v>277</v>
      </c>
      <c r="B50" s="174">
        <v>40</v>
      </c>
      <c r="C50" s="174">
        <v>105</v>
      </c>
      <c r="D50" s="175" t="s">
        <v>278</v>
      </c>
      <c r="E50" s="176" t="s">
        <v>85</v>
      </c>
      <c r="F50" s="177" t="s">
        <v>85</v>
      </c>
      <c r="G50" s="178" t="s">
        <v>128</v>
      </c>
      <c r="H50" s="178" t="s">
        <v>128</v>
      </c>
      <c r="I50" s="179"/>
      <c r="J50" s="180" t="s">
        <v>195</v>
      </c>
      <c r="K50" s="174" t="s">
        <v>196</v>
      </c>
      <c r="L50" s="174">
        <v>20</v>
      </c>
      <c r="M50" s="174" t="s">
        <v>197</v>
      </c>
      <c r="N50" s="181">
        <v>20</v>
      </c>
      <c r="O50" s="174" t="s">
        <v>198</v>
      </c>
      <c r="P50" s="174" t="s">
        <v>199</v>
      </c>
      <c r="Q50" s="177" t="s">
        <v>200</v>
      </c>
      <c r="R50" s="182">
        <v>50339</v>
      </c>
      <c r="S50" s="183">
        <v>0</v>
      </c>
      <c r="T50" s="184" t="s">
        <v>116</v>
      </c>
      <c r="U50" s="182">
        <v>0</v>
      </c>
      <c r="V50" s="185">
        <f>ROUND(ROUND(S50,2)*ROUND(L50,3),2)</f>
        <v>0</v>
      </c>
      <c r="W50" s="185">
        <f>ROUND(V50*IF(UPPER(T50)="18%",18,1)*IF(UPPER(T50)="10%",10,1)*IF(UPPER(T50)="НДС не облагается",0,1)/100,2)</f>
        <v>0</v>
      </c>
      <c r="X50" s="185">
        <f>ROUND(W50+V50,2)</f>
        <v>0</v>
      </c>
      <c r="Y50" s="186">
        <f>IF(S50&gt;IF(U50=0,S50,U50),1,0)</f>
        <v>0</v>
      </c>
      <c r="Z50" s="186">
        <f t="shared" si="0"/>
        <v>0</v>
      </c>
      <c r="AA50" s="186">
        <f t="shared" si="1"/>
        <v>0</v>
      </c>
      <c r="AB50" s="186">
        <f t="shared" si="2"/>
        <v>0</v>
      </c>
      <c r="AC50" s="187">
        <f t="shared" si="3"/>
        <v>1</v>
      </c>
      <c r="AD50" s="187">
        <f>IF(AND(E50="Да",OR(AND(F50 = "Да",ISBLANK(G50)),AND(F50 = "Да", G50 = "В соответствии с техническим заданием"),AND(F50 = "Нет",NOT(G50 = "В соответствии с техническим заданием")))),1,0)</f>
        <v>0</v>
      </c>
      <c r="AE50" s="188">
        <f>IF(AND(E50="Да",OR(AND(F50 = "Да",ISBLANK(H50)),AND(F50 = "Да", H50 = "В соответствии с техническим заданием"),AND(F50 = "Нет",NOT(H50 = "В соответствии с техническим заданием")))),1,0)</f>
        <v>0</v>
      </c>
      <c r="AF50" s="188">
        <f>IF(OR(AND(E50="Нет",F50="Нет"),AND(E50="Да",F50="Нет"),AND(E50="Да",F50="Да")),0,1)</f>
        <v>0</v>
      </c>
      <c r="AG50" s="188">
        <f>IF(AND(Q50="Россия"),1,0)</f>
        <v>0</v>
      </c>
      <c r="AH50" s="188">
        <f>Z50*AG50</f>
        <v>0</v>
      </c>
      <c r="AI50" s="73" t="s">
        <v>105</v>
      </c>
    </row>
    <row r="51" spans="1:35" ht="50.1" customHeight="1" x14ac:dyDescent="0.45">
      <c r="A51" s="174" t="s">
        <v>279</v>
      </c>
      <c r="B51" s="174">
        <v>41</v>
      </c>
      <c r="C51" s="174">
        <v>9</v>
      </c>
      <c r="D51" s="175" t="s">
        <v>280</v>
      </c>
      <c r="E51" s="176" t="s">
        <v>85</v>
      </c>
      <c r="F51" s="177" t="s">
        <v>85</v>
      </c>
      <c r="G51" s="178" t="s">
        <v>128</v>
      </c>
      <c r="H51" s="178" t="s">
        <v>128</v>
      </c>
      <c r="I51" s="179"/>
      <c r="J51" s="180" t="s">
        <v>195</v>
      </c>
      <c r="K51" s="174" t="s">
        <v>281</v>
      </c>
      <c r="L51" s="174">
        <v>8</v>
      </c>
      <c r="M51" s="174" t="s">
        <v>197</v>
      </c>
      <c r="N51" s="181">
        <v>8</v>
      </c>
      <c r="O51" s="174" t="s">
        <v>198</v>
      </c>
      <c r="P51" s="174" t="s">
        <v>199</v>
      </c>
      <c r="Q51" s="177" t="s">
        <v>200</v>
      </c>
      <c r="R51" s="182">
        <v>1627.12</v>
      </c>
      <c r="S51" s="183">
        <v>0</v>
      </c>
      <c r="T51" s="184" t="s">
        <v>116</v>
      </c>
      <c r="U51" s="182">
        <v>0</v>
      </c>
      <c r="V51" s="185">
        <f>ROUND(ROUND(S51,2)*ROUND(L51,3),2)</f>
        <v>0</v>
      </c>
      <c r="W51" s="185">
        <f>ROUND(V51*IF(UPPER(T51)="18%",18,1)*IF(UPPER(T51)="10%",10,1)*IF(UPPER(T51)="НДС не облагается",0,1)/100,2)</f>
        <v>0</v>
      </c>
      <c r="X51" s="185">
        <f>ROUND(W51+V51,2)</f>
        <v>0</v>
      </c>
      <c r="Y51" s="186">
        <f>IF(S51&gt;IF(U51=0,S51,U51),1,0)</f>
        <v>0</v>
      </c>
      <c r="Z51" s="186">
        <f t="shared" si="0"/>
        <v>0</v>
      </c>
      <c r="AA51" s="186">
        <f t="shared" si="1"/>
        <v>0</v>
      </c>
      <c r="AB51" s="186">
        <f t="shared" si="2"/>
        <v>0</v>
      </c>
      <c r="AC51" s="187">
        <f t="shared" si="3"/>
        <v>1</v>
      </c>
      <c r="AD51" s="187">
        <f>IF(AND(E51="Да",OR(AND(F51 = "Да",ISBLANK(G51)),AND(F51 = "Да", G51 = "В соответствии с техническим заданием"),AND(F51 = "Нет",NOT(G51 = "В соответствии с техническим заданием")))),1,0)</f>
        <v>0</v>
      </c>
      <c r="AE51" s="188">
        <f>IF(AND(E51="Да",OR(AND(F51 = "Да",ISBLANK(H51)),AND(F51 = "Да", H51 = "В соответствии с техническим заданием"),AND(F51 = "Нет",NOT(H51 = "В соответствии с техническим заданием")))),1,0)</f>
        <v>0</v>
      </c>
      <c r="AF51" s="188">
        <f>IF(OR(AND(E51="Нет",F51="Нет"),AND(E51="Да",F51="Нет"),AND(E51="Да",F51="Да")),0,1)</f>
        <v>0</v>
      </c>
      <c r="AG51" s="188">
        <f>IF(AND(Q51="Россия"),1,0)</f>
        <v>0</v>
      </c>
      <c r="AH51" s="188">
        <f>Z51*AG51</f>
        <v>0</v>
      </c>
      <c r="AI51" s="73" t="s">
        <v>105</v>
      </c>
    </row>
    <row r="52" spans="1:35" ht="50.1" customHeight="1" x14ac:dyDescent="0.45">
      <c r="A52" s="174" t="s">
        <v>282</v>
      </c>
      <c r="B52" s="174">
        <v>42</v>
      </c>
      <c r="C52" s="174">
        <v>55774</v>
      </c>
      <c r="D52" s="175" t="s">
        <v>283</v>
      </c>
      <c r="E52" s="176" t="s">
        <v>85</v>
      </c>
      <c r="F52" s="177" t="s">
        <v>85</v>
      </c>
      <c r="G52" s="178" t="s">
        <v>128</v>
      </c>
      <c r="H52" s="178" t="s">
        <v>128</v>
      </c>
      <c r="I52" s="179"/>
      <c r="J52" s="180" t="s">
        <v>195</v>
      </c>
      <c r="K52" s="174" t="s">
        <v>196</v>
      </c>
      <c r="L52" s="174">
        <v>10</v>
      </c>
      <c r="M52" s="174" t="s">
        <v>197</v>
      </c>
      <c r="N52" s="181">
        <v>10</v>
      </c>
      <c r="O52" s="174" t="s">
        <v>198</v>
      </c>
      <c r="P52" s="174" t="s">
        <v>199</v>
      </c>
      <c r="Q52" s="177" t="s">
        <v>200</v>
      </c>
      <c r="R52" s="182">
        <v>138983</v>
      </c>
      <c r="S52" s="183">
        <v>0</v>
      </c>
      <c r="T52" s="184" t="s">
        <v>116</v>
      </c>
      <c r="U52" s="182">
        <v>0</v>
      </c>
      <c r="V52" s="185">
        <f>ROUND(ROUND(S52,2)*ROUND(L52,3),2)</f>
        <v>0</v>
      </c>
      <c r="W52" s="185">
        <f>ROUND(V52*IF(UPPER(T52)="18%",18,1)*IF(UPPER(T52)="10%",10,1)*IF(UPPER(T52)="НДС не облагается",0,1)/100,2)</f>
        <v>0</v>
      </c>
      <c r="X52" s="185">
        <f>ROUND(W52+V52,2)</f>
        <v>0</v>
      </c>
      <c r="Y52" s="186">
        <f>IF(S52&gt;IF(U52=0,S52,U52),1,0)</f>
        <v>0</v>
      </c>
      <c r="Z52" s="186">
        <f t="shared" si="0"/>
        <v>0</v>
      </c>
      <c r="AA52" s="186">
        <f t="shared" si="1"/>
        <v>0</v>
      </c>
      <c r="AB52" s="186">
        <f t="shared" si="2"/>
        <v>0</v>
      </c>
      <c r="AC52" s="187">
        <f t="shared" si="3"/>
        <v>1</v>
      </c>
      <c r="AD52" s="187">
        <f>IF(AND(E52="Да",OR(AND(F52 = "Да",ISBLANK(G52)),AND(F52 = "Да", G52 = "В соответствии с техническим заданием"),AND(F52 = "Нет",NOT(G52 = "В соответствии с техническим заданием")))),1,0)</f>
        <v>0</v>
      </c>
      <c r="AE52" s="188">
        <f>IF(AND(E52="Да",OR(AND(F52 = "Да",ISBLANK(H52)),AND(F52 = "Да", H52 = "В соответствии с техническим заданием"),AND(F52 = "Нет",NOT(H52 = "В соответствии с техническим заданием")))),1,0)</f>
        <v>0</v>
      </c>
      <c r="AF52" s="188">
        <f>IF(OR(AND(E52="Нет",F52="Нет"),AND(E52="Да",F52="Нет"),AND(E52="Да",F52="Да")),0,1)</f>
        <v>0</v>
      </c>
      <c r="AG52" s="188">
        <f>IF(AND(Q52="Россия"),1,0)</f>
        <v>0</v>
      </c>
      <c r="AH52" s="188">
        <f>Z52*AG52</f>
        <v>0</v>
      </c>
      <c r="AI52" s="73" t="s">
        <v>105</v>
      </c>
    </row>
    <row r="53" spans="1:35" ht="50.1" customHeight="1" x14ac:dyDescent="0.45">
      <c r="A53" s="174" t="s">
        <v>284</v>
      </c>
      <c r="B53" s="174">
        <v>43</v>
      </c>
      <c r="C53" s="174">
        <v>29512</v>
      </c>
      <c r="D53" s="175" t="s">
        <v>285</v>
      </c>
      <c r="E53" s="176" t="s">
        <v>85</v>
      </c>
      <c r="F53" s="177" t="s">
        <v>85</v>
      </c>
      <c r="G53" s="178" t="s">
        <v>128</v>
      </c>
      <c r="H53" s="178" t="s">
        <v>128</v>
      </c>
      <c r="I53" s="179"/>
      <c r="J53" s="180" t="s">
        <v>195</v>
      </c>
      <c r="K53" s="174" t="s">
        <v>196</v>
      </c>
      <c r="L53" s="174">
        <v>10</v>
      </c>
      <c r="M53" s="174" t="s">
        <v>197</v>
      </c>
      <c r="N53" s="181">
        <v>10</v>
      </c>
      <c r="O53" s="174" t="s">
        <v>198</v>
      </c>
      <c r="P53" s="174" t="s">
        <v>199</v>
      </c>
      <c r="Q53" s="177" t="s">
        <v>200</v>
      </c>
      <c r="R53" s="182">
        <v>100000</v>
      </c>
      <c r="S53" s="183">
        <v>0</v>
      </c>
      <c r="T53" s="184" t="s">
        <v>116</v>
      </c>
      <c r="U53" s="182">
        <v>0</v>
      </c>
      <c r="V53" s="185">
        <f>ROUND(ROUND(S53,2)*ROUND(L53,3),2)</f>
        <v>0</v>
      </c>
      <c r="W53" s="185">
        <f>ROUND(V53*IF(UPPER(T53)="18%",18,1)*IF(UPPER(T53)="10%",10,1)*IF(UPPER(T53)="НДС не облагается",0,1)/100,2)</f>
        <v>0</v>
      </c>
      <c r="X53" s="185">
        <f>ROUND(W53+V53,2)</f>
        <v>0</v>
      </c>
      <c r="Y53" s="186">
        <f>IF(S53&gt;IF(U53=0,S53,U53),1,0)</f>
        <v>0</v>
      </c>
      <c r="Z53" s="186">
        <f t="shared" si="0"/>
        <v>0</v>
      </c>
      <c r="AA53" s="186">
        <f t="shared" si="1"/>
        <v>0</v>
      </c>
      <c r="AB53" s="186">
        <f t="shared" si="2"/>
        <v>0</v>
      </c>
      <c r="AC53" s="187">
        <f t="shared" si="3"/>
        <v>1</v>
      </c>
      <c r="AD53" s="187">
        <f>IF(AND(E53="Да",OR(AND(F53 = "Да",ISBLANK(G53)),AND(F53 = "Да", G53 = "В соответствии с техническим заданием"),AND(F53 = "Нет",NOT(G53 = "В соответствии с техническим заданием")))),1,0)</f>
        <v>0</v>
      </c>
      <c r="AE53" s="188">
        <f>IF(AND(E53="Да",OR(AND(F53 = "Да",ISBLANK(H53)),AND(F53 = "Да", H53 = "В соответствии с техническим заданием"),AND(F53 = "Нет",NOT(H53 = "В соответствии с техническим заданием")))),1,0)</f>
        <v>0</v>
      </c>
      <c r="AF53" s="188">
        <f>IF(OR(AND(E53="Нет",F53="Нет"),AND(E53="Да",F53="Нет"),AND(E53="Да",F53="Да")),0,1)</f>
        <v>0</v>
      </c>
      <c r="AG53" s="188">
        <f>IF(AND(Q53="Россия"),1,0)</f>
        <v>0</v>
      </c>
      <c r="AH53" s="188">
        <f>Z53*AG53</f>
        <v>0</v>
      </c>
      <c r="AI53" s="73" t="s">
        <v>105</v>
      </c>
    </row>
    <row r="54" spans="1:35" ht="50.1" customHeight="1" x14ac:dyDescent="0.25">
      <c r="A54" s="138" t="s">
        <v>114</v>
      </c>
      <c r="B54" s="138"/>
      <c r="C54" s="138"/>
      <c r="D54" s="138"/>
      <c r="E54" s="138"/>
      <c r="F54" s="138"/>
      <c r="G54" s="138"/>
      <c r="H54" s="138"/>
      <c r="I54" s="138"/>
      <c r="J54" s="138"/>
      <c r="K54" s="138"/>
      <c r="L54" s="138"/>
      <c r="M54" s="138"/>
      <c r="N54" s="138"/>
      <c r="O54" s="138"/>
      <c r="P54" s="138"/>
      <c r="Q54" s="138"/>
      <c r="R54" s="138"/>
      <c r="S54" s="138"/>
      <c r="T54" s="138"/>
      <c r="U54" s="138"/>
      <c r="V54" s="138"/>
      <c r="W54" s="139"/>
      <c r="X54" s="104">
        <f>SUM(Z8:Z63)</f>
        <v>0</v>
      </c>
      <c r="Y54" s="86"/>
      <c r="Z54" s="85"/>
      <c r="AA54" s="85"/>
      <c r="AB54" s="85"/>
      <c r="AC54" s="85"/>
    </row>
    <row r="55" spans="1:35" ht="50.1" customHeight="1" x14ac:dyDescent="0.25">
      <c r="A55" s="140" t="s">
        <v>115</v>
      </c>
      <c r="B55" s="138"/>
      <c r="C55" s="138"/>
      <c r="D55" s="138"/>
      <c r="E55" s="138"/>
      <c r="F55" s="138"/>
      <c r="G55" s="138"/>
      <c r="H55" s="138"/>
      <c r="I55" s="138"/>
      <c r="J55" s="138"/>
      <c r="K55" s="138"/>
      <c r="L55" s="138"/>
      <c r="M55" s="138"/>
      <c r="N55" s="138"/>
      <c r="O55" s="138"/>
      <c r="P55" s="138"/>
      <c r="Q55" s="138"/>
      <c r="R55" s="138"/>
      <c r="S55" s="138"/>
      <c r="T55" s="138"/>
      <c r="U55" s="138"/>
      <c r="V55" s="138"/>
      <c r="W55" s="139"/>
      <c r="X55" s="104">
        <f>SUM(AB10:AB56)</f>
        <v>0</v>
      </c>
      <c r="Y55" s="86"/>
      <c r="Z55" s="85"/>
      <c r="AA55" s="85"/>
      <c r="AB55" s="85"/>
      <c r="AC55" s="85"/>
    </row>
    <row r="56" spans="1:35" ht="50.1" customHeight="1" x14ac:dyDescent="0.25">
      <c r="A56" s="140" t="s">
        <v>81</v>
      </c>
      <c r="B56" s="138"/>
      <c r="C56" s="138"/>
      <c r="D56" s="138"/>
      <c r="E56" s="138"/>
      <c r="F56" s="138"/>
      <c r="G56" s="138"/>
      <c r="H56" s="138"/>
      <c r="I56" s="138"/>
      <c r="J56" s="138"/>
      <c r="K56" s="138"/>
      <c r="L56" s="138"/>
      <c r="M56" s="138"/>
      <c r="N56" s="138"/>
      <c r="O56" s="138"/>
      <c r="P56" s="138"/>
      <c r="Q56" s="138"/>
      <c r="R56" s="138"/>
      <c r="S56" s="138"/>
      <c r="T56" s="138"/>
      <c r="U56" s="138"/>
      <c r="V56" s="138"/>
      <c r="W56" s="139"/>
      <c r="X56" s="104">
        <f>SUM(AA:AA)</f>
        <v>0</v>
      </c>
      <c r="Y56" s="86"/>
      <c r="Z56" s="85"/>
      <c r="AA56" s="85"/>
      <c r="AB56" s="85"/>
      <c r="AC56" s="85"/>
    </row>
    <row r="57" spans="1:35" ht="50.1" customHeight="1" x14ac:dyDescent="0.25">
      <c r="B57" s="58" t="s">
        <v>55</v>
      </c>
      <c r="C57" s="17"/>
      <c r="D57" s="77"/>
      <c r="E57" s="77"/>
      <c r="F57" s="77"/>
      <c r="G57" s="77"/>
      <c r="H57" s="77"/>
      <c r="I57" s="78"/>
      <c r="J57" s="78"/>
      <c r="K57" s="78"/>
      <c r="L57" s="78"/>
      <c r="M57" s="78"/>
      <c r="N57" s="78"/>
      <c r="O57" s="78"/>
      <c r="P57" s="78"/>
      <c r="Q57" s="78"/>
      <c r="R57" s="78"/>
      <c r="S57" s="79"/>
      <c r="T57" s="79"/>
      <c r="U57" s="79"/>
      <c r="V57" s="79"/>
      <c r="W57" s="79"/>
      <c r="X57" s="80"/>
      <c r="Y57" s="80"/>
    </row>
    <row r="58" spans="1:35" ht="50.1" customHeight="1" x14ac:dyDescent="0.25">
      <c r="B58" s="58" t="s">
        <v>56</v>
      </c>
      <c r="D58" s="81"/>
      <c r="E58" s="81"/>
      <c r="F58" s="81"/>
      <c r="G58" s="81"/>
      <c r="H58" s="81"/>
      <c r="I58" s="76"/>
      <c r="J58" s="76"/>
      <c r="K58" s="76"/>
      <c r="L58" s="76"/>
      <c r="M58" s="76"/>
      <c r="N58" s="76"/>
      <c r="O58" s="76"/>
      <c r="P58" s="76"/>
      <c r="Q58" s="76"/>
      <c r="R58" s="76"/>
      <c r="S58" s="82"/>
      <c r="T58" s="82"/>
      <c r="U58" s="82"/>
      <c r="V58" s="82"/>
      <c r="W58" s="82"/>
      <c r="X58" s="83"/>
      <c r="Y58" s="83"/>
    </row>
    <row r="59" spans="1:35" ht="50.1" customHeight="1" x14ac:dyDescent="0.25">
      <c r="H59" s="19"/>
      <c r="I59" s="18"/>
      <c r="J59" s="18"/>
      <c r="S59" s="21"/>
      <c r="T59" s="21"/>
      <c r="U59" s="21"/>
      <c r="V59" s="21"/>
      <c r="W59" s="21"/>
      <c r="X59" s="10"/>
      <c r="Y59" s="10"/>
    </row>
    <row r="60" spans="1:35" ht="50.1" customHeight="1" x14ac:dyDescent="0.25">
      <c r="A60" s="13"/>
      <c r="B60" s="13"/>
      <c r="C60" s="13"/>
      <c r="D60" s="1" t="s">
        <v>22</v>
      </c>
      <c r="E60" s="38"/>
      <c r="F60" s="38"/>
      <c r="G60" s="37"/>
      <c r="H60" s="76" t="s">
        <v>69</v>
      </c>
      <c r="I60" s="19"/>
      <c r="J60" s="20"/>
      <c r="K60" s="14"/>
      <c r="L60" s="14"/>
      <c r="M60" s="14"/>
      <c r="N60" s="14"/>
      <c r="O60" s="14"/>
      <c r="P60" s="14"/>
      <c r="Q60" s="14"/>
      <c r="R60" s="14"/>
      <c r="S60" s="20"/>
      <c r="T60" s="20"/>
      <c r="U60" s="20"/>
      <c r="V60" s="20"/>
      <c r="W60" s="20"/>
      <c r="X60" s="14"/>
      <c r="Y60" s="14"/>
      <c r="Z60" s="72"/>
    </row>
    <row r="61" spans="1:35" ht="50.1" customHeight="1" x14ac:dyDescent="0.25">
      <c r="D61" s="37" t="s">
        <v>8</v>
      </c>
      <c r="E61" s="1"/>
      <c r="F61" s="1"/>
      <c r="G61" s="1"/>
      <c r="H61" s="18"/>
      <c r="I61" s="19"/>
      <c r="J61" s="18"/>
      <c r="S61" s="22"/>
      <c r="T61" s="22"/>
      <c r="U61" s="22"/>
      <c r="V61" s="22"/>
      <c r="W61" s="22"/>
    </row>
    <row r="62" spans="1:35" ht="50.1" customHeight="1" x14ac:dyDescent="0.25">
      <c r="D62" s="1" t="s">
        <v>9</v>
      </c>
      <c r="E62" s="1"/>
      <c r="F62" s="1"/>
      <c r="G62" s="1"/>
      <c r="H62" s="18"/>
      <c r="I62" s="19"/>
      <c r="J62" s="18"/>
      <c r="S62" s="22"/>
      <c r="T62" s="22"/>
      <c r="U62" s="22"/>
      <c r="V62" s="22"/>
      <c r="W62" s="22"/>
    </row>
    <row r="63" spans="1:35" ht="50.1" customHeight="1" x14ac:dyDescent="0.25">
      <c r="H63" s="19"/>
      <c r="I63" s="18"/>
      <c r="J63" s="18"/>
      <c r="S63" s="22"/>
      <c r="T63" s="22"/>
      <c r="U63" s="22"/>
      <c r="V63" s="22"/>
      <c r="W63" s="22"/>
      <c r="X63" s="10"/>
      <c r="Y63" s="10"/>
    </row>
    <row r="64" spans="1:3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0"/>
      <c r="Y780" s="10"/>
    </row>
    <row r="781" spans="8:25" ht="50.1" customHeight="1" x14ac:dyDescent="0.25">
      <c r="H781" s="19"/>
      <c r="I781" s="18"/>
      <c r="J781" s="18"/>
      <c r="S781" s="22"/>
      <c r="T781" s="22"/>
      <c r="U781" s="22"/>
      <c r="V781" s="22"/>
      <c r="W781" s="22"/>
      <c r="X781" s="10"/>
      <c r="Y781" s="10"/>
    </row>
    <row r="782" spans="8:25" ht="50.1" customHeight="1" x14ac:dyDescent="0.25">
      <c r="H782" s="19"/>
      <c r="I782" s="18"/>
      <c r="J782" s="18"/>
      <c r="S782" s="22"/>
      <c r="T782" s="22"/>
      <c r="U782" s="22"/>
      <c r="V782" s="22"/>
      <c r="W782" s="22"/>
      <c r="X782" s="10"/>
      <c r="Y782" s="10"/>
    </row>
    <row r="783" spans="8:25" ht="50.1" customHeight="1" x14ac:dyDescent="0.25">
      <c r="H783" s="19"/>
      <c r="I783" s="18"/>
      <c r="J783" s="18"/>
      <c r="S783" s="22"/>
      <c r="T783" s="22"/>
      <c r="U783" s="22"/>
      <c r="V783" s="22"/>
      <c r="W783" s="22"/>
      <c r="X783" s="10"/>
      <c r="Y783" s="10"/>
    </row>
    <row r="784" spans="8:25" ht="50.1" customHeight="1" x14ac:dyDescent="0.25">
      <c r="H784" s="19"/>
      <c r="I784" s="18"/>
      <c r="J784" s="18"/>
      <c r="S784" s="22"/>
      <c r="T784" s="22"/>
      <c r="U784" s="22"/>
      <c r="V784" s="22"/>
      <c r="W784" s="22"/>
      <c r="X784" s="10"/>
      <c r="Y784" s="10"/>
    </row>
    <row r="785" spans="8:25" ht="50.1" customHeight="1" x14ac:dyDescent="0.25">
      <c r="H785" s="19"/>
      <c r="I785" s="18"/>
      <c r="J785" s="18"/>
      <c r="S785" s="22"/>
      <c r="T785" s="22"/>
      <c r="U785" s="22"/>
      <c r="V785" s="22"/>
      <c r="W785" s="22"/>
      <c r="X785" s="10"/>
      <c r="Y785" s="10"/>
    </row>
    <row r="786" spans="8:25" ht="50.1" customHeight="1" x14ac:dyDescent="0.25">
      <c r="H786" s="19"/>
      <c r="I786" s="18"/>
      <c r="J786" s="18"/>
      <c r="S786" s="22"/>
      <c r="T786" s="22"/>
      <c r="U786" s="22"/>
      <c r="V786" s="22"/>
      <c r="W786" s="22"/>
      <c r="X786" s="10"/>
      <c r="Y786" s="10"/>
    </row>
    <row r="787" spans="8:25" ht="50.1" customHeight="1" x14ac:dyDescent="0.25">
      <c r="H787" s="19"/>
      <c r="I787" s="18"/>
      <c r="J787" s="18"/>
      <c r="S787" s="22"/>
      <c r="T787" s="22"/>
      <c r="U787" s="22"/>
      <c r="V787" s="22"/>
      <c r="W787" s="22"/>
      <c r="X787" s="10"/>
      <c r="Y787" s="10"/>
    </row>
    <row r="788" spans="8:25" ht="50.1" customHeight="1" x14ac:dyDescent="0.25">
      <c r="H788" s="19"/>
      <c r="I788" s="18"/>
      <c r="J788" s="18"/>
      <c r="S788" s="22"/>
      <c r="T788" s="22"/>
      <c r="U788" s="22"/>
      <c r="V788" s="22"/>
      <c r="W788" s="22"/>
      <c r="X788" s="10"/>
      <c r="Y788" s="10"/>
    </row>
    <row r="789" spans="8:25" ht="50.1" customHeight="1" x14ac:dyDescent="0.25">
      <c r="H789" s="19"/>
      <c r="I789" s="18"/>
      <c r="J789" s="18"/>
      <c r="S789" s="22"/>
      <c r="T789" s="22"/>
      <c r="U789" s="22"/>
      <c r="V789" s="22"/>
      <c r="W789" s="22"/>
      <c r="X789" s="10"/>
      <c r="Y789" s="10"/>
    </row>
    <row r="790" spans="8:25" ht="50.1" customHeight="1" x14ac:dyDescent="0.25">
      <c r="H790" s="19"/>
      <c r="I790" s="18"/>
      <c r="J790" s="18"/>
      <c r="S790" s="22"/>
      <c r="T790" s="22"/>
      <c r="U790" s="22"/>
      <c r="V790" s="22"/>
      <c r="W790" s="22"/>
      <c r="X790" s="10"/>
      <c r="Y790" s="10"/>
    </row>
    <row r="791" spans="8:25" ht="50.1" customHeight="1" x14ac:dyDescent="0.25">
      <c r="H791" s="19"/>
      <c r="I791" s="18"/>
      <c r="J791" s="18"/>
      <c r="S791" s="22"/>
      <c r="T791" s="22"/>
      <c r="U791" s="22"/>
      <c r="V791" s="22"/>
      <c r="W791" s="22"/>
      <c r="X791" s="10"/>
      <c r="Y791" s="10"/>
    </row>
    <row r="792" spans="8:25" ht="50.1" customHeight="1" x14ac:dyDescent="0.25">
      <c r="H792" s="19"/>
      <c r="I792" s="18"/>
      <c r="J792" s="18"/>
      <c r="S792" s="22"/>
      <c r="T792" s="22"/>
      <c r="U792" s="22"/>
      <c r="V792" s="22"/>
      <c r="W792" s="22"/>
      <c r="X792" s="10"/>
      <c r="Y792" s="10"/>
    </row>
    <row r="793" spans="8:25" ht="50.1" customHeight="1" x14ac:dyDescent="0.25">
      <c r="H793" s="19"/>
      <c r="I793" s="18"/>
      <c r="J793" s="18"/>
      <c r="S793" s="22"/>
      <c r="T793" s="22"/>
      <c r="U793" s="22"/>
      <c r="V793" s="22"/>
      <c r="W793" s="22"/>
      <c r="X793" s="10"/>
      <c r="Y793" s="10"/>
    </row>
    <row r="794" spans="8:25" ht="50.1" customHeight="1" x14ac:dyDescent="0.25">
      <c r="H794" s="19"/>
      <c r="I794" s="18"/>
      <c r="J794" s="18"/>
      <c r="S794" s="22"/>
      <c r="T794" s="22"/>
      <c r="U794" s="22"/>
      <c r="V794" s="22"/>
      <c r="W794" s="22"/>
      <c r="X794" s="10"/>
      <c r="Y794" s="10"/>
    </row>
    <row r="795" spans="8:25" ht="50.1" customHeight="1" x14ac:dyDescent="0.25">
      <c r="H795" s="19"/>
      <c r="I795" s="18"/>
      <c r="J795" s="18"/>
      <c r="S795" s="22"/>
      <c r="T795" s="22"/>
      <c r="U795" s="22"/>
      <c r="V795" s="22"/>
      <c r="W795" s="22"/>
      <c r="X795" s="10"/>
      <c r="Y795" s="10"/>
    </row>
    <row r="796" spans="8:25" ht="50.1" customHeight="1" x14ac:dyDescent="0.25">
      <c r="H796" s="19"/>
      <c r="I796" s="18"/>
      <c r="J796" s="18"/>
      <c r="S796" s="22"/>
      <c r="T796" s="22"/>
      <c r="U796" s="22"/>
      <c r="V796" s="22"/>
      <c r="W796" s="22"/>
      <c r="X796" s="10"/>
      <c r="Y796" s="10"/>
    </row>
    <row r="797" spans="8:25" ht="50.1" customHeight="1" x14ac:dyDescent="0.25">
      <c r="H797" s="19"/>
      <c r="I797" s="18"/>
      <c r="J797" s="18"/>
      <c r="S797" s="22"/>
      <c r="T797" s="22"/>
      <c r="U797" s="22"/>
      <c r="V797" s="22"/>
      <c r="W797" s="22"/>
      <c r="X797" s="10"/>
      <c r="Y797" s="10"/>
    </row>
    <row r="798" spans="8:25" ht="50.1" customHeight="1" x14ac:dyDescent="0.25">
      <c r="H798" s="19"/>
      <c r="I798" s="18"/>
      <c r="J798" s="18"/>
      <c r="S798" s="22"/>
      <c r="T798" s="22"/>
      <c r="U798" s="22"/>
      <c r="V798" s="22"/>
      <c r="W798" s="22"/>
      <c r="X798" s="10"/>
      <c r="Y798" s="10"/>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H1020" s="19"/>
      <c r="I1020" s="18"/>
      <c r="J1020" s="18"/>
      <c r="S1020" s="22"/>
      <c r="T1020" s="22"/>
      <c r="U1020" s="22"/>
      <c r="V1020" s="22"/>
      <c r="W1020" s="22"/>
      <c r="X1020" s="11"/>
      <c r="Y1020" s="11"/>
    </row>
    <row r="1021" spans="8:25" ht="50.1" customHeight="1" x14ac:dyDescent="0.25">
      <c r="H1021" s="19"/>
      <c r="I1021" s="18"/>
      <c r="J1021" s="18"/>
      <c r="S1021" s="22"/>
      <c r="T1021" s="22"/>
      <c r="U1021" s="22"/>
      <c r="V1021" s="22"/>
      <c r="W1021" s="22"/>
      <c r="X1021" s="11"/>
      <c r="Y1021" s="11"/>
    </row>
    <row r="1022" spans="8:25" ht="50.1" customHeight="1" x14ac:dyDescent="0.25">
      <c r="H1022" s="19"/>
      <c r="I1022" s="18"/>
      <c r="J1022" s="18"/>
      <c r="S1022" s="22"/>
      <c r="T1022" s="22"/>
      <c r="U1022" s="22"/>
      <c r="V1022" s="22"/>
      <c r="W1022" s="22"/>
      <c r="X1022" s="11"/>
      <c r="Y1022" s="11"/>
    </row>
    <row r="1023" spans="8:25" ht="50.1" customHeight="1" x14ac:dyDescent="0.25">
      <c r="H1023" s="19"/>
      <c r="I1023" s="18"/>
      <c r="J1023" s="18"/>
      <c r="S1023" s="22"/>
      <c r="T1023" s="22"/>
      <c r="U1023" s="22"/>
      <c r="V1023" s="22"/>
      <c r="W1023" s="22"/>
      <c r="X1023" s="11"/>
      <c r="Y1023" s="11"/>
    </row>
    <row r="1024" spans="8:25" ht="50.1" customHeight="1" x14ac:dyDescent="0.25">
      <c r="H1024" s="19"/>
      <c r="I1024" s="18"/>
      <c r="J1024" s="18"/>
      <c r="S1024" s="22"/>
      <c r="T1024" s="22"/>
      <c r="U1024" s="22"/>
      <c r="V1024" s="22"/>
      <c r="W1024" s="22"/>
      <c r="X1024" s="11"/>
      <c r="Y1024" s="11"/>
    </row>
    <row r="1025" spans="8:25" ht="50.1" customHeight="1" x14ac:dyDescent="0.25">
      <c r="H1025" s="19"/>
      <c r="I1025" s="18"/>
      <c r="J1025" s="18"/>
      <c r="S1025" s="22"/>
      <c r="T1025" s="22"/>
      <c r="U1025" s="22"/>
      <c r="V1025" s="22"/>
      <c r="W1025" s="22"/>
      <c r="X1025" s="11"/>
      <c r="Y1025" s="11"/>
    </row>
    <row r="1026" spans="8:25" ht="50.1" customHeight="1" x14ac:dyDescent="0.25">
      <c r="H1026" s="19"/>
      <c r="I1026" s="18"/>
      <c r="J1026" s="18"/>
      <c r="S1026" s="22"/>
      <c r="T1026" s="22"/>
      <c r="U1026" s="22"/>
      <c r="V1026" s="22"/>
      <c r="W1026" s="22"/>
      <c r="X1026" s="11"/>
      <c r="Y1026" s="11"/>
    </row>
    <row r="1027" spans="8:25" ht="50.1" customHeight="1" x14ac:dyDescent="0.25">
      <c r="H1027" s="19"/>
      <c r="I1027" s="18"/>
      <c r="J1027" s="18"/>
      <c r="S1027" s="22"/>
      <c r="T1027" s="22"/>
      <c r="U1027" s="22"/>
      <c r="V1027" s="22"/>
      <c r="W1027" s="22"/>
      <c r="X1027" s="11"/>
      <c r="Y1027" s="11"/>
    </row>
    <row r="1028" spans="8:25" ht="50.1" customHeight="1" x14ac:dyDescent="0.25">
      <c r="H1028" s="19"/>
      <c r="I1028" s="18"/>
      <c r="J1028" s="18"/>
      <c r="S1028" s="22"/>
      <c r="T1028" s="22"/>
      <c r="U1028" s="22"/>
      <c r="V1028" s="22"/>
      <c r="W1028" s="22"/>
      <c r="X1028" s="11"/>
      <c r="Y1028" s="11"/>
    </row>
    <row r="1029" spans="8:25" ht="50.1" customHeight="1" x14ac:dyDescent="0.25">
      <c r="H1029" s="19"/>
      <c r="I1029" s="18"/>
      <c r="J1029" s="18"/>
      <c r="S1029" s="22"/>
      <c r="T1029" s="22"/>
      <c r="U1029" s="22"/>
      <c r="V1029" s="22"/>
      <c r="W1029" s="22"/>
      <c r="X1029" s="11"/>
      <c r="Y1029" s="11"/>
    </row>
    <row r="1030" spans="8:25" ht="50.1" customHeight="1" x14ac:dyDescent="0.25">
      <c r="H1030" s="19"/>
      <c r="I1030" s="18"/>
      <c r="J1030" s="18"/>
      <c r="S1030" s="22"/>
      <c r="T1030" s="22"/>
      <c r="U1030" s="22"/>
      <c r="V1030" s="22"/>
      <c r="W1030" s="22"/>
      <c r="X1030" s="11"/>
      <c r="Y1030" s="11"/>
    </row>
    <row r="1031" spans="8:25" ht="50.1" customHeight="1" x14ac:dyDescent="0.25">
      <c r="H1031" s="19"/>
      <c r="I1031" s="18"/>
      <c r="J1031" s="18"/>
      <c r="S1031" s="22"/>
      <c r="T1031" s="22"/>
      <c r="U1031" s="22"/>
      <c r="V1031" s="22"/>
      <c r="W1031" s="22"/>
      <c r="X1031" s="11"/>
      <c r="Y1031" s="11"/>
    </row>
    <row r="1032" spans="8:25" ht="50.1" customHeight="1" x14ac:dyDescent="0.25">
      <c r="H1032" s="19"/>
      <c r="I1032" s="18"/>
      <c r="J1032" s="18"/>
      <c r="S1032" s="22"/>
      <c r="T1032" s="22"/>
      <c r="U1032" s="22"/>
      <c r="V1032" s="22"/>
      <c r="W1032" s="22"/>
      <c r="X1032" s="11"/>
      <c r="Y1032" s="11"/>
    </row>
    <row r="1033" spans="8:25" ht="50.1" customHeight="1" x14ac:dyDescent="0.25">
      <c r="H1033" s="19"/>
      <c r="I1033" s="18"/>
      <c r="J1033" s="18"/>
      <c r="S1033" s="22"/>
      <c r="T1033" s="22"/>
      <c r="U1033" s="22"/>
      <c r="V1033" s="22"/>
      <c r="W1033" s="22"/>
      <c r="X1033" s="11"/>
      <c r="Y1033" s="11"/>
    </row>
    <row r="1034" spans="8:25" ht="50.1" customHeight="1" x14ac:dyDescent="0.25">
      <c r="H1034" s="19"/>
      <c r="I1034" s="18"/>
      <c r="J1034" s="18"/>
      <c r="S1034" s="22"/>
      <c r="T1034" s="22"/>
      <c r="U1034" s="22"/>
      <c r="V1034" s="22"/>
      <c r="W1034" s="22"/>
      <c r="X1034" s="11"/>
      <c r="Y1034" s="11"/>
    </row>
    <row r="1035" spans="8:25" ht="50.1" customHeight="1" x14ac:dyDescent="0.25">
      <c r="H1035" s="19"/>
      <c r="I1035" s="18"/>
      <c r="J1035" s="18"/>
      <c r="S1035" s="22"/>
      <c r="T1035" s="22"/>
      <c r="U1035" s="22"/>
      <c r="V1035" s="22"/>
      <c r="W1035" s="22"/>
      <c r="X1035" s="11"/>
      <c r="Y1035" s="11"/>
    </row>
    <row r="1036" spans="8:25" ht="50.1" customHeight="1" x14ac:dyDescent="0.25">
      <c r="H1036" s="19"/>
      <c r="I1036" s="18"/>
      <c r="J1036" s="18"/>
      <c r="S1036" s="22"/>
      <c r="T1036" s="22"/>
      <c r="U1036" s="22"/>
      <c r="V1036" s="22"/>
      <c r="W1036" s="22"/>
      <c r="X1036" s="11"/>
      <c r="Y1036" s="11"/>
    </row>
    <row r="1037" spans="8:25" ht="50.1" customHeight="1" x14ac:dyDescent="0.25">
      <c r="H1037" s="19"/>
      <c r="I1037" s="18"/>
      <c r="J1037" s="18"/>
      <c r="S1037" s="22"/>
      <c r="T1037" s="22"/>
      <c r="U1037" s="22"/>
      <c r="V1037" s="22"/>
      <c r="W1037" s="22"/>
      <c r="X1037" s="11"/>
      <c r="Y1037" s="11"/>
    </row>
    <row r="1038" spans="8:25" ht="50.1" customHeight="1" x14ac:dyDescent="0.25">
      <c r="H1038" s="19"/>
      <c r="I1038" s="18"/>
      <c r="J1038" s="18"/>
      <c r="S1038" s="22"/>
      <c r="T1038" s="22"/>
      <c r="U1038" s="22"/>
      <c r="V1038" s="22"/>
      <c r="W1038" s="22"/>
      <c r="X1038" s="11"/>
      <c r="Y1038" s="11"/>
    </row>
    <row r="1039" spans="8:25" ht="50.1" customHeight="1" x14ac:dyDescent="0.25">
      <c r="X1039" s="11"/>
      <c r="Y1039" s="11"/>
    </row>
    <row r="1040" spans="8: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c r="X1160" s="11"/>
      <c r="Y1160" s="11"/>
    </row>
    <row r="1161" spans="24:25" ht="50.1" customHeight="1" x14ac:dyDescent="0.25">
      <c r="X1161" s="11"/>
      <c r="Y1161" s="11"/>
    </row>
    <row r="1162" spans="24:25" ht="50.1" customHeight="1" x14ac:dyDescent="0.25">
      <c r="X1162" s="11"/>
      <c r="Y1162" s="11"/>
    </row>
    <row r="1163" spans="24:25" ht="50.1" customHeight="1" x14ac:dyDescent="0.25">
      <c r="X1163" s="11"/>
      <c r="Y1163" s="11"/>
    </row>
    <row r="1164" spans="24:25" ht="50.1" customHeight="1" x14ac:dyDescent="0.25">
      <c r="X1164" s="11"/>
      <c r="Y1164" s="11"/>
    </row>
    <row r="1165" spans="24:25" ht="50.1" customHeight="1" x14ac:dyDescent="0.25">
      <c r="X1165" s="11"/>
      <c r="Y1165" s="11"/>
    </row>
    <row r="1166" spans="24:25" ht="50.1" customHeight="1" x14ac:dyDescent="0.25">
      <c r="X1166" s="11"/>
      <c r="Y1166" s="11"/>
    </row>
    <row r="1167" spans="24:25" ht="50.1" customHeight="1" x14ac:dyDescent="0.25">
      <c r="X1167" s="11"/>
      <c r="Y1167" s="11"/>
    </row>
    <row r="1168" spans="24:25" ht="50.1" customHeight="1" x14ac:dyDescent="0.25">
      <c r="X1168" s="11"/>
      <c r="Y1168" s="11"/>
    </row>
    <row r="1169" spans="24:25" ht="50.1" customHeight="1" x14ac:dyDescent="0.25">
      <c r="X1169" s="11"/>
      <c r="Y1169" s="11"/>
    </row>
    <row r="1170" spans="24:25" ht="50.1" customHeight="1" x14ac:dyDescent="0.25">
      <c r="X1170" s="11"/>
      <c r="Y1170" s="11"/>
    </row>
    <row r="1171" spans="24:25" ht="50.1" customHeight="1" x14ac:dyDescent="0.25">
      <c r="X1171" s="11"/>
      <c r="Y1171" s="11"/>
    </row>
    <row r="1172" spans="24:25" ht="50.1" customHeight="1" x14ac:dyDescent="0.25">
      <c r="X1172" s="11"/>
      <c r="Y1172" s="11"/>
    </row>
    <row r="1173" spans="24:25" ht="50.1" customHeight="1" x14ac:dyDescent="0.25">
      <c r="X1173" s="11"/>
      <c r="Y1173" s="11"/>
    </row>
    <row r="1174" spans="24:25" ht="50.1" customHeight="1" x14ac:dyDescent="0.25">
      <c r="X1174" s="11"/>
      <c r="Y1174" s="11"/>
    </row>
    <row r="1175" spans="24:25" ht="50.1" customHeight="1" x14ac:dyDescent="0.25">
      <c r="X1175" s="11"/>
      <c r="Y1175" s="11"/>
    </row>
    <row r="1176" spans="24:25" ht="50.1" customHeight="1" x14ac:dyDescent="0.25">
      <c r="X1176" s="11"/>
      <c r="Y1176" s="11"/>
    </row>
    <row r="1177" spans="24:25" ht="50.1" customHeight="1" x14ac:dyDescent="0.25">
      <c r="X1177" s="11"/>
      <c r="Y1177" s="11"/>
    </row>
    <row r="1178" spans="24:25" ht="50.1" customHeight="1" x14ac:dyDescent="0.25">
      <c r="X1178" s="11"/>
      <c r="Y1178" s="11"/>
    </row>
    <row r="1179" spans="24:25" ht="50.1" customHeight="1" x14ac:dyDescent="0.25"/>
    <row r="1180" spans="24:25" ht="50.1" customHeight="1" x14ac:dyDescent="0.25"/>
    <row r="1181" spans="24:25" ht="50.1" customHeight="1" x14ac:dyDescent="0.25"/>
    <row r="1182" spans="24:25" ht="50.1" customHeight="1" x14ac:dyDescent="0.25"/>
    <row r="1183" spans="24:25" ht="50.1" customHeight="1" x14ac:dyDescent="0.25"/>
    <row r="1184" spans="24:25"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60:G60" name="Диапазон4"/>
    <protectedRange sqref="D61" name="Диапазон5"/>
    <protectedRange sqref="Q11:Q53" name="ППРФ925_1"/>
    <protectedRange sqref="I11:J53" name="Диапазон2_1_2"/>
    <protectedRange sqref="S11:T53" name="Диапазон3_1_1"/>
    <protectedRange sqref="G11:G53" name="Диапазон2_1_1_2"/>
    <protectedRange sqref="H11:H53" name="Диапазон2_1_1_1_1"/>
    <protectedRange sqref="F11:F53" name="Диапазон8_1"/>
  </protectedRanges>
  <mergeCells count="15">
    <mergeCell ref="H5:X5"/>
    <mergeCell ref="A54:W54"/>
    <mergeCell ref="A55:W55"/>
    <mergeCell ref="A56:W56"/>
    <mergeCell ref="AJ1:AN2"/>
    <mergeCell ref="AD8:AG8"/>
    <mergeCell ref="H1:P1"/>
    <mergeCell ref="B3:D3"/>
    <mergeCell ref="B6:D6"/>
    <mergeCell ref="E6:L6"/>
    <mergeCell ref="H2:P2"/>
    <mergeCell ref="F8:X8"/>
    <mergeCell ref="H3:P3"/>
    <mergeCell ref="H4:X4"/>
    <mergeCell ref="H7:P7"/>
  </mergeCells>
  <conditionalFormatting sqref="S11:S53">
    <cfRule type="expression" dxfId="0" priority="1">
      <formula>S11&gt;IF(#REF!=0,S11,#REF!)</formula>
    </cfRule>
  </conditionalFormatting>
  <dataValidations count="5">
    <dataValidation type="list" allowBlank="1" showInputMessage="1" showErrorMessage="1" sqref="Q11:Q53">
      <formula1>$AJ$5:$AK$5</formula1>
    </dataValidation>
    <dataValidation type="list" sqref="G11:H53">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53">
      <formula1>$AJ$3:$AL$3</formula1>
    </dataValidation>
    <dataValidation type="list" sqref="J11:J53">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53">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150151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150151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150151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2018-03-26T08:22:30Z</dcterms:modified>
  <cp:contentStatus>v2017_1</cp:contentStatus>
</cp:coreProperties>
</file>