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'1.1.'!$D$20:$D$1139</definedName>
    <definedName name="Nomenclatura" localSheetId="2">'1.2. '!$D$5:$D$1134</definedName>
    <definedName name="Print_Area" localSheetId="0">'1.1.'!$A$1:$X$29</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'1.1.'!$L$20:$L$65547</definedName>
    <definedName name="НаименованиеПредметаЗакупки">'1.1.'!$D$9</definedName>
    <definedName name="НомерСертификатаИмя">'1.1.'!$J$20:$J$65547</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'1.1.'!$Z$24:$Z$25</definedName>
    <definedName name="ТехническиеХарактеристики">'1.1.'!$H$9</definedName>
    <definedName name="ЦенаИнфо1">'1.1.'!$B$23</definedName>
    <definedName name="ЦенаИнфо2">'1.1.'!$B$24</definedName>
    <definedName name="ШапкаСтоимостьЗаЕдиницу">'1.1.'!$S$9</definedName>
  </definedNames>
  <calcPr calcId="145621"/>
</workbook>
</file>

<file path=xl/calcChain.xml><?xml version="1.0" encoding="utf-8"?>
<calcChain xmlns="http://schemas.openxmlformats.org/spreadsheetml/2006/main">
  <c r="AG19" i="1" l="1"/>
  <c r="AF19" i="1"/>
  <c r="AE19" i="1"/>
  <c r="AD19" i="1"/>
  <c r="AC19" i="1"/>
  <c r="Y19" i="1"/>
  <c r="W19" i="1"/>
  <c r="X19" i="1" s="1"/>
  <c r="Z19" i="1" s="1"/>
  <c r="AH19" i="1" s="1"/>
  <c r="V19" i="1"/>
  <c r="AB19" i="1" s="1"/>
  <c r="AG18" i="1"/>
  <c r="AF18" i="1"/>
  <c r="AE18" i="1"/>
  <c r="AD18" i="1"/>
  <c r="AC18" i="1"/>
  <c r="Y18" i="1"/>
  <c r="V18" i="1"/>
  <c r="W18" i="1" s="1"/>
  <c r="AG17" i="1"/>
  <c r="AF17" i="1"/>
  <c r="AE17" i="1"/>
  <c r="AD17" i="1"/>
  <c r="AC17" i="1"/>
  <c r="Y17" i="1"/>
  <c r="V17" i="1"/>
  <c r="AB17" i="1" s="1"/>
  <c r="AG16" i="1"/>
  <c r="AF16" i="1"/>
  <c r="AE16" i="1"/>
  <c r="AD16" i="1"/>
  <c r="AC16" i="1"/>
  <c r="Y16" i="1"/>
  <c r="V16" i="1"/>
  <c r="W16" i="1" s="1"/>
  <c r="AG15" i="1"/>
  <c r="AF15" i="1"/>
  <c r="AE15" i="1"/>
  <c r="AD15" i="1"/>
  <c r="AC15" i="1"/>
  <c r="Y15" i="1"/>
  <c r="V15" i="1"/>
  <c r="AB15" i="1" s="1"/>
  <c r="AG14" i="1"/>
  <c r="AF14" i="1"/>
  <c r="AE14" i="1"/>
  <c r="AD14" i="1"/>
  <c r="AC14" i="1"/>
  <c r="Y14" i="1"/>
  <c r="W14" i="1"/>
  <c r="AA14" i="1" s="1"/>
  <c r="V14" i="1"/>
  <c r="AB14" i="1" s="1"/>
  <c r="AG13" i="1"/>
  <c r="AF13" i="1"/>
  <c r="AE13" i="1"/>
  <c r="AD13" i="1"/>
  <c r="AC13" i="1"/>
  <c r="Y13" i="1"/>
  <c r="V13" i="1"/>
  <c r="W13" i="1" s="1"/>
  <c r="AG12" i="1"/>
  <c r="AF12" i="1"/>
  <c r="AE12" i="1"/>
  <c r="AD12" i="1"/>
  <c r="AC12" i="1"/>
  <c r="Y12" i="1"/>
  <c r="V12" i="1"/>
  <c r="AB12" i="1" s="1"/>
  <c r="AG11" i="1"/>
  <c r="AF11" i="1"/>
  <c r="AE11" i="1"/>
  <c r="AD11" i="1"/>
  <c r="AC11" i="1"/>
  <c r="Y11" i="1"/>
  <c r="V11" i="1"/>
  <c r="W11" i="1" s="1"/>
  <c r="AB18" i="1" l="1"/>
  <c r="AB13" i="1"/>
  <c r="W15" i="1"/>
  <c r="AA15" i="1" s="1"/>
  <c r="AA18" i="1"/>
  <c r="X18" i="1"/>
  <c r="Z18" i="1" s="1"/>
  <c r="AH18" i="1" s="1"/>
  <c r="X13" i="1"/>
  <c r="Z13" i="1" s="1"/>
  <c r="AH13" i="1" s="1"/>
  <c r="AA13" i="1"/>
  <c r="X11" i="1"/>
  <c r="Z11" i="1" s="1"/>
  <c r="AH11" i="1" s="1"/>
  <c r="AA11" i="1"/>
  <c r="X16" i="1"/>
  <c r="Z16" i="1" s="1"/>
  <c r="AH16" i="1" s="1"/>
  <c r="AA16" i="1"/>
  <c r="AA19" i="1"/>
  <c r="AB11" i="1"/>
  <c r="W12" i="1"/>
  <c r="AB16" i="1"/>
  <c r="W17" i="1"/>
  <c r="X14" i="1"/>
  <c r="Z14" i="1" s="1"/>
  <c r="AH14" i="1" s="1"/>
  <c r="X15" i="1" l="1"/>
  <c r="Z15" i="1" s="1"/>
  <c r="AH15" i="1" s="1"/>
  <c r="AA17" i="1"/>
  <c r="X17" i="1"/>
  <c r="Z17" i="1" s="1"/>
  <c r="AH17" i="1" s="1"/>
  <c r="AA12" i="1"/>
  <c r="X12" i="1"/>
  <c r="Z12" i="1" s="1"/>
  <c r="AH12" i="1" s="1"/>
  <c r="H3" i="1" l="1"/>
  <c r="B24" i="1" l="1"/>
  <c r="B23" i="1"/>
  <c r="E6" i="7" l="1"/>
  <c r="D6" i="7"/>
  <c r="F6" i="7"/>
  <c r="G6" i="7"/>
  <c r="B3" i="2" l="1"/>
  <c r="D3" i="4"/>
  <c r="F3" i="6"/>
  <c r="H5" i="1" l="1"/>
  <c r="H4" i="1"/>
  <c r="H7" i="1" l="1"/>
  <c r="H1" i="1" l="1"/>
  <c r="AH8" i="1" l="1"/>
  <c r="M4" i="6"/>
  <c r="N4" i="6" s="1"/>
  <c r="X21" i="1"/>
  <c r="X22" i="1"/>
  <c r="X20" i="1" l="1"/>
  <c r="H2" i="1" l="1"/>
</calcChain>
</file>

<file path=xl/sharedStrings.xml><?xml version="1.0" encoding="utf-8"?>
<sst xmlns="http://schemas.openxmlformats.org/spreadsheetml/2006/main" count="508" uniqueCount="228">
  <si>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</si>
  <si>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</si>
  <si>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</si>
  <si>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</si>
  <si>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</si>
  <si>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</si>
  <si>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</si>
  <si>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</si>
  <si>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</si>
  <si>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</si>
  <si>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</si>
  <si>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</si>
  <si>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</si>
  <si>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</si>
  <si>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</si>
  <si>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</si>
  <si>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</si>
  <si>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</si>
  <si>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</si>
  <si>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</si>
  <si>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</si>
  <si>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</si>
  <si>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</si>
  <si>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</si>
  <si>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</si>
  <si>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</si>
  <si>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</si>
  <si>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</si>
  <si>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</si>
  <si>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</si>
  <si>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</si>
  <si>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</si>
  <si>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</si>
  <si>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</si>
  <si>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</si>
  <si>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</si>
  <si>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</si>
  <si>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</si>
  <si>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</si>
  <si>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</si>
  <si>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</si>
  <si>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</si>
  <si>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</si>
  <si>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</si>
  <si>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</si>
  <si>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</si>
  <si>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</si>
  <si>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</si>
  <si>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</si>
  <si>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</si>
  <si>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</si>
  <si>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</si>
  <si>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</si>
  <si>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</si>
  <si>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</si>
  <si>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</si>
  <si>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</si>
  <si>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</si>
  <si>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</si>
  <si>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</si>
  <si>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</si>
  <si>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</si>
  <si>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</si>
  <si>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</si>
  <si>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</si>
  <si>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</si>
  <si>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</si>
  <si>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</si>
  <si>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</si>
  <si>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</si>
  <si>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</si>
  <si>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</si>
  <si>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</si>
  <si>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</si>
  <si>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</si>
  <si>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</si>
  <si>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</si>
  <si>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</si>
  <si>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</si>
  <si>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</si>
  <si>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</si>
  <si>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</si>
  <si>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</si>
  <si>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</si>
  <si>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</si>
  <si>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</si>
  <si>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</si>
  <si>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</si>
  <si>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</si>
  <si>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</si>
  <si>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</si>
  <si>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</si>
  <si>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</si>
  <si>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</si>
  <si>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</si>
  <si>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</si>
  <si>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</si>
  <si>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</si>
  <si>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</si>
  <si>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</si>
  <si>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</si>
  <si>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</si>
  <si>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</si>
  <si>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</si>
  <si>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</si>
  <si>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</si>
  <si>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</si>
  <si>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</si>
  <si>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</si>
  <si>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</si>
  <si>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</si>
  <si>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</si>
  <si>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</si>
  <si>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</si>
  <si>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</si>
  <si>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</si>
  <si>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</si>
  <si>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</si>
  <si>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</si>
  <si>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</si>
  <si>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</si>
  <si>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</si>
  <si>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</si>
  <si>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</si>
  <si>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</si>
  <si>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</si>
  <si>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</si>
  <si>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</si>
  <si>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</si>
  <si>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</si>
  <si>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</si>
  <si>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</si>
  <si>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</si>
  <si>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</si>
  <si>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</si>
  <si>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</si>
  <si>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</si>
  <si>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</si>
  <si>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</si>
  <si>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</si>
  <si>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</si>
  <si>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</si>
  <si>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</si>
  <si>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</si>
  <si>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</si>
  <si>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</si>
  <si>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</si>
  <si>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</si>
  <si>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</si>
  <si>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</si>
  <si>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</si>
  <si>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</si>
  <si>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</si>
  <si>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</si>
  <si>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</si>
  <si>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</si>
  <si>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</si>
  <si>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</si>
  <si>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</si>
  <si>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</si>
  <si>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</si>
  <si>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</si>
  <si>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</si>
  <si>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</si>
  <si>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</si>
  <si>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</si>
  <si>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</si>
  <si>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</si>
  <si>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</si>
  <si>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</si>
  <si>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</si>
  <si>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</si>
  <si>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</si>
  <si>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</si>
  <si>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</si>
  <si>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</si>
  <si>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</si>
  <si>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</si>
  <si>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</si>
  <si>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</si>
  <si>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</si>
  <si>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</si>
  <si>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</si>
  <si>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</si>
  <si>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</si>
  <si>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</si>
  <si>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</si>
  <si>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</si>
  <si>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</si>
  <si>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</si>
  <si>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</si>
  <si>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</si>
  <si>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</si>
  <si>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</si>
  <si>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</si>
  <si>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</si>
  <si>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</si>
  <si>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</si>
  <si>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</si>
  <si>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</si>
  <si>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</si>
  <si>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</si>
  <si>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</si>
  <si>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fe491573-276b-422c-b435-4ffabb922d23</t>
  </si>
  <si>
    <t>Ботинки</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</si>
  <si>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</si>
  <si>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</si>
  <si>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</si>
  <si>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</si>
  <si>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</si>
  <si>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Иное</t>
  </si>
  <si>
    <t>071b5c92-43f4-4158-929f-2ec32aa71bf6</t>
  </si>
  <si>
    <t>1efafec7-1107-4197-afe5-ffacf297eab1</t>
  </si>
  <si>
    <t>Сапоги ПВХ с манжетой мужские утепленные</t>
  </si>
  <si>
    <t>63b88462-7eb5-4e5b-98f6-a5b8181310ab</t>
  </si>
  <si>
    <t>eacb93c0-58ee-49a7-98c3-50b9443376fc</t>
  </si>
  <si>
    <t>Сапоги мужские кожаные утепленные</t>
  </si>
  <si>
    <t>d24bd3d6-fc26-45ee-978a-64fd81f24ed6</t>
  </si>
  <si>
    <t>Валенки с резиновым низом</t>
  </si>
  <si>
    <t>089c13d6-e453-4157-b2b6-2c1e88e6fd60</t>
  </si>
  <si>
    <t>Сапоги женские кожаные утепленные</t>
  </si>
  <si>
    <t>ce85f18d-e8a3-4ffc-b530-6f7d5132b97a</t>
  </si>
  <si>
    <t>Ботинки высокие</t>
  </si>
  <si>
    <t>bca93827-516a-42ca-b476-e4ea377eb223</t>
  </si>
  <si>
    <t>Открытый запрос предложений в электронной форме</t>
  </si>
  <si>
    <t>56f39e12-a5df-4742-9a1b-d34a8d157fa6</t>
  </si>
  <si>
    <t>9e38cf4c-c9b3-4b14-bd47-437e47c8986a</t>
  </si>
  <si>
    <t>cca3452a-a9d3-11e8-82aa-005056b8f04c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</si>
</sst>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225</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226</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224</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227</v>
      </c>
      <c r="B4" s="89"/>
      <c r="C4" s="89"/>
      <c r="D4" s="89">
        <v>168211</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IF(SUM(AH9:AH33)*100/MAX(SUM(Z10:Z30),1)&lt;50,"В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53056</v>
      </c>
      <c r="D11" s="183" t="s">
        <v>204</v>
      </c>
      <c r="E11" s="184" t="s">
        <v>77</v>
      </c>
      <c r="F11" s="185" t="s">
        <v>77</v>
      </c>
      <c r="G11" s="186" t="s">
        <v>118</v>
      </c>
      <c r="H11" s="186" t="s">
        <v>118</v>
      </c>
      <c r="I11" s="187"/>
      <c r="J11" s="188" t="s">
        <v>205</v>
      </c>
      <c r="K11" s="182" t="s">
        <v>206</v>
      </c>
      <c r="L11" s="182">
        <v>121</v>
      </c>
      <c r="M11" s="182" t="s">
        <v>207</v>
      </c>
      <c r="N11" s="189">
        <v>156</v>
      </c>
      <c r="O11" s="182" t="s">
        <v>208</v>
      </c>
      <c r="P11" s="182" t="s">
        <v>209</v>
      </c>
      <c r="Q11" s="185" t="s">
        <v>210</v>
      </c>
      <c r="R11" s="190">
        <v>169089.03</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9" si="0">X11</f>
        <v>0</v>
      </c>
      <c r="AA11" s="194">
        <f t="shared" ref="AA11:AA19" si="1">W11</f>
        <v>0</v>
      </c>
      <c r="AB11" s="194">
        <f t="shared" ref="AB11:AB19" si="2">V11</f>
        <v>0</v>
      </c>
      <c r="AC11" s="195">
        <f t="shared" ref="AC11:AC19"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53056</v>
      </c>
      <c r="D12" s="183" t="s">
        <v>204</v>
      </c>
      <c r="E12" s="184" t="s">
        <v>77</v>
      </c>
      <c r="F12" s="185" t="s">
        <v>77</v>
      </c>
      <c r="G12" s="186" t="s">
        <v>118</v>
      </c>
      <c r="H12" s="186" t="s">
        <v>118</v>
      </c>
      <c r="I12" s="187"/>
      <c r="J12" s="188" t="s">
        <v>205</v>
      </c>
      <c r="K12" s="182" t="s">
        <v>206</v>
      </c>
      <c r="L12" s="182">
        <v>35</v>
      </c>
      <c r="M12" s="182" t="s">
        <v>207</v>
      </c>
      <c r="N12" s="189">
        <v>156</v>
      </c>
      <c r="O12" s="182" t="s">
        <v>208</v>
      </c>
      <c r="P12" s="182" t="s">
        <v>209</v>
      </c>
      <c r="Q12" s="185" t="s">
        <v>210</v>
      </c>
      <c r="R12" s="190">
        <v>44116.1</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212</v>
      </c>
      <c r="B13" s="182">
        <v>3</v>
      </c>
      <c r="C13" s="182">
        <v>53258</v>
      </c>
      <c r="D13" s="183" t="s">
        <v>213</v>
      </c>
      <c r="E13" s="184" t="s">
        <v>77</v>
      </c>
      <c r="F13" s="185" t="s">
        <v>77</v>
      </c>
      <c r="G13" s="186" t="s">
        <v>118</v>
      </c>
      <c r="H13" s="186" t="s">
        <v>118</v>
      </c>
      <c r="I13" s="187"/>
      <c r="J13" s="188" t="s">
        <v>205</v>
      </c>
      <c r="K13" s="182" t="s">
        <v>206</v>
      </c>
      <c r="L13" s="182">
        <v>152</v>
      </c>
      <c r="M13" s="182" t="s">
        <v>207</v>
      </c>
      <c r="N13" s="189">
        <v>164</v>
      </c>
      <c r="O13" s="182" t="s">
        <v>208</v>
      </c>
      <c r="P13" s="182" t="s">
        <v>209</v>
      </c>
      <c r="Q13" s="185" t="s">
        <v>210</v>
      </c>
      <c r="R13" s="190">
        <v>72862.720000000001</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214</v>
      </c>
      <c r="B14" s="182">
        <v>4</v>
      </c>
      <c r="C14" s="182">
        <v>53258</v>
      </c>
      <c r="D14" s="183" t="s">
        <v>213</v>
      </c>
      <c r="E14" s="184" t="s">
        <v>77</v>
      </c>
      <c r="F14" s="185" t="s">
        <v>77</v>
      </c>
      <c r="G14" s="186" t="s">
        <v>118</v>
      </c>
      <c r="H14" s="186" t="s">
        <v>118</v>
      </c>
      <c r="I14" s="187"/>
      <c r="J14" s="188" t="s">
        <v>205</v>
      </c>
      <c r="K14" s="182" t="s">
        <v>206</v>
      </c>
      <c r="L14" s="182">
        <v>12</v>
      </c>
      <c r="M14" s="182" t="s">
        <v>207</v>
      </c>
      <c r="N14" s="189">
        <v>164</v>
      </c>
      <c r="O14" s="182" t="s">
        <v>208</v>
      </c>
      <c r="P14" s="182" t="s">
        <v>209</v>
      </c>
      <c r="Q14" s="185" t="s">
        <v>210</v>
      </c>
      <c r="R14" s="190">
        <v>5752.2</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45">
      <c r="A15" s="182" t="s">
        <v>215</v>
      </c>
      <c r="B15" s="182">
        <v>5</v>
      </c>
      <c r="C15" s="182">
        <v>53244</v>
      </c>
      <c r="D15" s="183" t="s">
        <v>216</v>
      </c>
      <c r="E15" s="184" t="s">
        <v>77</v>
      </c>
      <c r="F15" s="185" t="s">
        <v>77</v>
      </c>
      <c r="G15" s="186" t="s">
        <v>118</v>
      </c>
      <c r="H15" s="186" t="s">
        <v>118</v>
      </c>
      <c r="I15" s="187"/>
      <c r="J15" s="188" t="s">
        <v>205</v>
      </c>
      <c r="K15" s="182" t="s">
        <v>206</v>
      </c>
      <c r="L15" s="182">
        <v>25</v>
      </c>
      <c r="M15" s="182" t="s">
        <v>207</v>
      </c>
      <c r="N15" s="189">
        <v>25</v>
      </c>
      <c r="O15" s="182" t="s">
        <v>208</v>
      </c>
      <c r="P15" s="182" t="s">
        <v>209</v>
      </c>
      <c r="Q15" s="185" t="s">
        <v>210</v>
      </c>
      <c r="R15" s="190">
        <v>64735</v>
      </c>
      <c r="S15" s="191">
        <v>0</v>
      </c>
      <c r="T15" s="192" t="s">
        <v>107</v>
      </c>
      <c r="U15" s="190">
        <v>0</v>
      </c>
      <c r="V15" s="193">
        <f>ROUND(ROUND(S15,2)*ROUND(L15,3),2)</f>
        <v>0</v>
      </c>
      <c r="W15" s="193">
        <f>ROUND(V15*IF(UPPER(T15)="18%",18,1)*IF(UPPER(T15)="10%",10,1)*IF(UPPER(T15)="НДС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0" ht="50.1" customHeight="1" x14ac:dyDescent="0.45">
      <c r="A16" s="182" t="s">
        <v>217</v>
      </c>
      <c r="B16" s="182">
        <v>6</v>
      </c>
      <c r="C16" s="182">
        <v>55</v>
      </c>
      <c r="D16" s="183" t="s">
        <v>218</v>
      </c>
      <c r="E16" s="184" t="s">
        <v>77</v>
      </c>
      <c r="F16" s="185" t="s">
        <v>77</v>
      </c>
      <c r="G16" s="186" t="s">
        <v>118</v>
      </c>
      <c r="H16" s="186" t="s">
        <v>118</v>
      </c>
      <c r="I16" s="187"/>
      <c r="J16" s="188" t="s">
        <v>205</v>
      </c>
      <c r="K16" s="182" t="s">
        <v>206</v>
      </c>
      <c r="L16" s="182">
        <v>69</v>
      </c>
      <c r="M16" s="182" t="s">
        <v>207</v>
      </c>
      <c r="N16" s="189">
        <v>69</v>
      </c>
      <c r="O16" s="182" t="s">
        <v>208</v>
      </c>
      <c r="P16" s="182" t="s">
        <v>209</v>
      </c>
      <c r="Q16" s="185" t="s">
        <v>210</v>
      </c>
      <c r="R16" s="190">
        <v>68071.259999999995</v>
      </c>
      <c r="S16" s="191">
        <v>0</v>
      </c>
      <c r="T16" s="192" t="s">
        <v>107</v>
      </c>
      <c r="U16" s="190">
        <v>0</v>
      </c>
      <c r="V16" s="193">
        <f>ROUND(ROUND(S16,2)*ROUND(L16,3),2)</f>
        <v>0</v>
      </c>
      <c r="W16" s="193">
        <f>ROUND(V16*IF(UPPER(T16)="18%",18,1)*IF(UPPER(T16)="10%",10,1)*IF(UPPER(T16)="НДС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35" ht="50.1" customHeight="1" x14ac:dyDescent="0.45">
      <c r="A17" s="182" t="s">
        <v>219</v>
      </c>
      <c r="B17" s="182">
        <v>7</v>
      </c>
      <c r="C17" s="182">
        <v>53242</v>
      </c>
      <c r="D17" s="183" t="s">
        <v>220</v>
      </c>
      <c r="E17" s="184" t="s">
        <v>77</v>
      </c>
      <c r="F17" s="185" t="s">
        <v>77</v>
      </c>
      <c r="G17" s="186" t="s">
        <v>118</v>
      </c>
      <c r="H17" s="186" t="s">
        <v>118</v>
      </c>
      <c r="I17" s="187"/>
      <c r="J17" s="188" t="s">
        <v>205</v>
      </c>
      <c r="K17" s="182" t="s">
        <v>206</v>
      </c>
      <c r="L17" s="182">
        <v>22</v>
      </c>
      <c r="M17" s="182" t="s">
        <v>207</v>
      </c>
      <c r="N17" s="189">
        <v>22</v>
      </c>
      <c r="O17" s="182" t="s">
        <v>208</v>
      </c>
      <c r="P17" s="182" t="s">
        <v>209</v>
      </c>
      <c r="Q17" s="185" t="s">
        <v>210</v>
      </c>
      <c r="R17" s="190">
        <v>67512.72</v>
      </c>
      <c r="S17" s="191">
        <v>0</v>
      </c>
      <c r="T17" s="192" t="s">
        <v>107</v>
      </c>
      <c r="U17" s="190">
        <v>0</v>
      </c>
      <c r="V17" s="193">
        <f>ROUND(ROUND(S17,2)*ROUND(L17,3),2)</f>
        <v>0</v>
      </c>
      <c r="W17" s="193">
        <f>ROUND(V17*IF(UPPER(T17)="18%",18,1)*IF(UPPER(T17)="10%",10,1)*IF(UPPER(T17)="НДС не облагается",0,1)/100,2)</f>
        <v>0</v>
      </c>
      <c r="X17" s="193">
        <f>ROUND(W17+V17,2)</f>
        <v>0</v>
      </c>
      <c r="Y17" s="194">
        <f>IF(S17&gt;IF(U17=0,S17,U17),1,0)</f>
        <v>0</v>
      </c>
      <c r="Z17" s="194">
        <f t="shared" si="0"/>
        <v>0</v>
      </c>
      <c r="AA17" s="194">
        <f t="shared" si="1"/>
        <v>0</v>
      </c>
      <c r="AB17" s="194">
        <f t="shared" si="2"/>
        <v>0</v>
      </c>
      <c r="AC17" s="195">
        <f t="shared" si="3"/>
        <v>1</v>
      </c>
      <c r="AD17" s="195">
        <f>IF(AND(E17="Да",OR(AND(F17 = "Да",ISBLANK(G17)),AND(F17 = "Да", G17 = "В соответствии с техническим заданием"),AND(F17 = "Нет",NOT(G17 = "В соответствии с техническим заданием")))),1,0)</f>
        <v>0</v>
      </c>
      <c r="AE17" s="196">
        <f>IF(AND(E17="Да",OR(AND(F17 = "Да",ISBLANK(H17)),AND(F17 = "Да", H17 = "В соответствии с техническим заданием"),AND(F17 = "Нет",NOT(H17 = "В соответствии с техническим заданием")))),1,0)</f>
        <v>0</v>
      </c>
      <c r="AF17" s="196">
        <f>IF(OR(AND(E17="Нет",F17="Нет"),AND(E17="Да",F17="Нет"),AND(E17="Да",F17="Да")),0,1)</f>
        <v>0</v>
      </c>
      <c r="AG17" s="196">
        <f>IF(AND(Q17="Россия"),1,0)</f>
        <v>0</v>
      </c>
      <c r="AH17" s="196">
        <f>Z17*AG17</f>
        <v>0</v>
      </c>
      <c r="AI17" s="72" t="s">
        <v>97</v>
      </c>
    </row>
    <row r="18" spans="1:35" ht="50.1" customHeight="1" x14ac:dyDescent="0.45">
      <c r="A18" s="182" t="s">
        <v>221</v>
      </c>
      <c r="B18" s="182">
        <v>8</v>
      </c>
      <c r="C18" s="182">
        <v>53094</v>
      </c>
      <c r="D18" s="183" t="s">
        <v>222</v>
      </c>
      <c r="E18" s="184" t="s">
        <v>77</v>
      </c>
      <c r="F18" s="185" t="s">
        <v>77</v>
      </c>
      <c r="G18" s="186" t="s">
        <v>118</v>
      </c>
      <c r="H18" s="186" t="s">
        <v>118</v>
      </c>
      <c r="I18" s="187"/>
      <c r="J18" s="188" t="s">
        <v>205</v>
      </c>
      <c r="K18" s="182" t="s">
        <v>206</v>
      </c>
      <c r="L18" s="182">
        <v>73</v>
      </c>
      <c r="M18" s="182" t="s">
        <v>207</v>
      </c>
      <c r="N18" s="189">
        <v>80</v>
      </c>
      <c r="O18" s="182" t="s">
        <v>208</v>
      </c>
      <c r="P18" s="182" t="s">
        <v>209</v>
      </c>
      <c r="Q18" s="185" t="s">
        <v>210</v>
      </c>
      <c r="R18" s="190">
        <v>213005.97</v>
      </c>
      <c r="S18" s="191">
        <v>0</v>
      </c>
      <c r="T18" s="192" t="s">
        <v>107</v>
      </c>
      <c r="U18" s="190">
        <v>0</v>
      </c>
      <c r="V18" s="193">
        <f>ROUND(ROUND(S18,2)*ROUND(L18,3),2)</f>
        <v>0</v>
      </c>
      <c r="W18" s="193">
        <f>ROUND(V18*IF(UPPER(T18)="18%",18,1)*IF(UPPER(T18)="10%",10,1)*IF(UPPER(T18)="НДС не облагается",0,1)/100,2)</f>
        <v>0</v>
      </c>
      <c r="X18" s="193">
        <f>ROUND(W18+V18,2)</f>
        <v>0</v>
      </c>
      <c r="Y18" s="194">
        <f>IF(S18&gt;IF(U18=0,S18,U18),1,0)</f>
        <v>0</v>
      </c>
      <c r="Z18" s="194">
        <f t="shared" si="0"/>
        <v>0</v>
      </c>
      <c r="AA18" s="194">
        <f t="shared" si="1"/>
        <v>0</v>
      </c>
      <c r="AB18" s="194">
        <f t="shared" si="2"/>
        <v>0</v>
      </c>
      <c r="AC18" s="195">
        <f t="shared" si="3"/>
        <v>1</v>
      </c>
      <c r="AD18" s="195">
        <f>IF(AND(E18="Да",OR(AND(F18 = "Да",ISBLANK(G18)),AND(F18 = "Да", G18 = "В соответствии с техническим заданием"),AND(F18 = "Нет",NOT(G18 = "В соответствии с техническим заданием")))),1,0)</f>
        <v>0</v>
      </c>
      <c r="AE18" s="196">
        <f>IF(AND(E18="Да",OR(AND(F18 = "Да",ISBLANK(H18)),AND(F18 = "Да", H18 = "В соответствии с техническим заданием"),AND(F18 = "Нет",NOT(H18 = "В соответствии с техническим заданием")))),1,0)</f>
        <v>0</v>
      </c>
      <c r="AF18" s="196">
        <f>IF(OR(AND(E18="Нет",F18="Нет"),AND(E18="Да",F18="Нет"),AND(E18="Да",F18="Да")),0,1)</f>
        <v>0</v>
      </c>
      <c r="AG18" s="196">
        <f>IF(AND(Q18="Россия"),1,0)</f>
        <v>0</v>
      </c>
      <c r="AH18" s="196">
        <f>Z18*AG18</f>
        <v>0</v>
      </c>
      <c r="AI18" s="72" t="s">
        <v>97</v>
      </c>
    </row>
    <row r="19" spans="1:35" ht="50.1" customHeight="1" x14ac:dyDescent="0.45">
      <c r="A19" s="182" t="s">
        <v>223</v>
      </c>
      <c r="B19" s="182">
        <v>9</v>
      </c>
      <c r="C19" s="182">
        <v>53094</v>
      </c>
      <c r="D19" s="183" t="s">
        <v>222</v>
      </c>
      <c r="E19" s="184" t="s">
        <v>77</v>
      </c>
      <c r="F19" s="185" t="s">
        <v>77</v>
      </c>
      <c r="G19" s="186" t="s">
        <v>118</v>
      </c>
      <c r="H19" s="186" t="s">
        <v>118</v>
      </c>
      <c r="I19" s="187"/>
      <c r="J19" s="188" t="s">
        <v>205</v>
      </c>
      <c r="K19" s="182" t="s">
        <v>206</v>
      </c>
      <c r="L19" s="182">
        <v>7</v>
      </c>
      <c r="M19" s="182" t="s">
        <v>207</v>
      </c>
      <c r="N19" s="189">
        <v>80</v>
      </c>
      <c r="O19" s="182" t="s">
        <v>208</v>
      </c>
      <c r="P19" s="182" t="s">
        <v>209</v>
      </c>
      <c r="Q19" s="185" t="s">
        <v>210</v>
      </c>
      <c r="R19" s="190">
        <v>19084.52</v>
      </c>
      <c r="S19" s="191">
        <v>0</v>
      </c>
      <c r="T19" s="192" t="s">
        <v>107</v>
      </c>
      <c r="U19" s="190">
        <v>0</v>
      </c>
      <c r="V19" s="193">
        <f>ROUND(ROUND(S19,2)*ROUND(L19,3),2)</f>
        <v>0</v>
      </c>
      <c r="W19" s="193">
        <f>ROUND(V19*IF(UPPER(T19)="18%",18,1)*IF(UPPER(T19)="10%",10,1)*IF(UPPER(T19)="НДС не облагается",0,1)/100,2)</f>
        <v>0</v>
      </c>
      <c r="X19" s="193">
        <f>ROUND(W19+V19,2)</f>
        <v>0</v>
      </c>
      <c r="Y19" s="194">
        <f>IF(S19&gt;IF(U19=0,S19,U19),1,0)</f>
        <v>0</v>
      </c>
      <c r="Z19" s="194">
        <f t="shared" si="0"/>
        <v>0</v>
      </c>
      <c r="AA19" s="194">
        <f t="shared" si="1"/>
        <v>0</v>
      </c>
      <c r="AB19" s="194">
        <f t="shared" si="2"/>
        <v>0</v>
      </c>
      <c r="AC19" s="195">
        <f t="shared" si="3"/>
        <v>1</v>
      </c>
      <c r="AD19" s="195">
        <f>IF(AND(E19="Да",OR(AND(F19 = "Да",ISBLANK(G19)),AND(F19 = "Да", G19 = "В соответствии с техническим заданием"),AND(F19 = "Нет",NOT(G19 = "В соответствии с техническим заданием")))),1,0)</f>
        <v>0</v>
      </c>
      <c r="AE19" s="196">
        <f>IF(AND(E19="Да",OR(AND(F19 = "Да",ISBLANK(H19)),AND(F19 = "Да", H19 = "В соответствии с техническим заданием"),AND(F19 = "Нет",NOT(H19 = "В соответствии с техническим заданием")))),1,0)</f>
        <v>0</v>
      </c>
      <c r="AF19" s="196">
        <f>IF(OR(AND(E19="Нет",F19="Нет"),AND(E19="Да",F19="Нет"),AND(E19="Да",F19="Да")),0,1)</f>
        <v>0</v>
      </c>
      <c r="AG19" s="196">
        <f>IF(AND(Q19="Россия"),1,0)</f>
        <v>0</v>
      </c>
      <c r="AH19" s="196">
        <f>Z19*AG19</f>
        <v>0</v>
      </c>
      <c r="AI19" s="72" t="s">
        <v>97</v>
      </c>
    </row>
    <row r="20" spans="1:35" ht="50.1" customHeight="1" x14ac:dyDescent="0.25">
      <c r="A20" s="146" t="s">
        <v>105</v>
      </c>
      <c r="B20" s="146"/>
      <c r="C20" s="146"/>
      <c r="D20" s="146"/>
      <c r="E20" s="146"/>
      <c r="F20" s="146"/>
      <c r="G20" s="146"/>
      <c r="H20" s="146"/>
      <c r="I20" s="146"/>
      <c r="J20" s="146"/>
      <c r="K20" s="146"/>
      <c r="L20" s="146"/>
      <c r="M20" s="146"/>
      <c r="N20" s="146"/>
      <c r="O20" s="146"/>
      <c r="P20" s="146"/>
      <c r="Q20" s="146"/>
      <c r="R20" s="146"/>
      <c r="S20" s="146"/>
      <c r="T20" s="146"/>
      <c r="U20" s="146"/>
      <c r="V20" s="146"/>
      <c r="W20" s="147"/>
      <c r="X20" s="103">
        <f>SUM(Z8:Z29)</f>
        <v>0</v>
      </c>
      <c r="Y20" s="85"/>
      <c r="Z20" s="84"/>
      <c r="AA20" s="84"/>
      <c r="AB20" s="84"/>
      <c r="AC20" s="84"/>
    </row>
    <row r="21" spans="1:35" ht="50.1" customHeight="1" x14ac:dyDescent="0.25">
      <c r="A21" s="148" t="s">
        <v>106</v>
      </c>
      <c r="B21" s="146"/>
      <c r="C21" s="146"/>
      <c r="D21" s="146"/>
      <c r="E21" s="146"/>
      <c r="F21" s="146"/>
      <c r="G21" s="146"/>
      <c r="H21" s="146"/>
      <c r="I21" s="146"/>
      <c r="J21" s="146"/>
      <c r="K21" s="146"/>
      <c r="L21" s="146"/>
      <c r="M21" s="146"/>
      <c r="N21" s="146"/>
      <c r="O21" s="146"/>
      <c r="P21" s="146"/>
      <c r="Q21" s="146"/>
      <c r="R21" s="146"/>
      <c r="S21" s="146"/>
      <c r="T21" s="146"/>
      <c r="U21" s="146"/>
      <c r="V21" s="146"/>
      <c r="W21" s="147"/>
      <c r="X21" s="103">
        <f>SUM(AB10:AB22)</f>
        <v>0</v>
      </c>
      <c r="Y21" s="85"/>
      <c r="Z21" s="84"/>
      <c r="AA21" s="84"/>
      <c r="AB21" s="84"/>
      <c r="AC21" s="84"/>
    </row>
    <row r="22" spans="1:35" ht="50.1" customHeight="1" x14ac:dyDescent="0.25">
      <c r="A22" s="148" t="s">
        <v>73</v>
      </c>
      <c r="B22" s="146"/>
      <c r="C22" s="146"/>
      <c r="D22" s="146"/>
      <c r="E22" s="146"/>
      <c r="F22" s="146"/>
      <c r="G22" s="146"/>
      <c r="H22" s="146"/>
      <c r="I22" s="146"/>
      <c r="J22" s="146"/>
      <c r="K22" s="146"/>
      <c r="L22" s="146"/>
      <c r="M22" s="146"/>
      <c r="N22" s="146"/>
      <c r="O22" s="146"/>
      <c r="P22" s="146"/>
      <c r="Q22" s="146"/>
      <c r="R22" s="146"/>
      <c r="S22" s="146"/>
      <c r="T22" s="146"/>
      <c r="U22" s="146"/>
      <c r="V22" s="146"/>
      <c r="W22" s="147"/>
      <c r="X22" s="103">
        <f>SUM(AA:AA)</f>
        <v>0</v>
      </c>
      <c r="Y22" s="85"/>
      <c r="Z22" s="84"/>
      <c r="AA22" s="84"/>
      <c r="AB22" s="84"/>
      <c r="AC22" s="84"/>
    </row>
    <row r="23" spans="1:35" ht="50.1" customHeight="1" x14ac:dyDescent="0.25">
      <c r="B23" s="139" t="str">
        <f>AJ7</f>
        <v xml:space="preserve">*Цена предложения: включает в себя стоимость тары, упаковки, маркировки, погрузо-разгрузочные работы, все налоги, пошлины, </v>
      </c>
      <c r="C23" s="17"/>
      <c r="D23" s="76"/>
      <c r="E23" s="76"/>
      <c r="F23" s="76"/>
      <c r="G23" s="76"/>
      <c r="H23" s="76"/>
      <c r="I23" s="77"/>
      <c r="J23" s="77"/>
      <c r="K23" s="77"/>
      <c r="L23" s="77"/>
      <c r="M23" s="77"/>
      <c r="N23" s="77"/>
      <c r="O23" s="77"/>
      <c r="P23" s="77"/>
      <c r="Q23" s="77"/>
      <c r="R23" s="77"/>
      <c r="S23" s="78"/>
      <c r="T23" s="78"/>
      <c r="U23" s="78"/>
      <c r="V23" s="78"/>
      <c r="W23" s="78"/>
      <c r="X23" s="79"/>
      <c r="Y23" s="79"/>
    </row>
    <row r="24" spans="1:35" ht="50.1" customHeight="1" x14ac:dyDescent="0.25">
      <c r="B24"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4" s="80"/>
      <c r="E24" s="80"/>
      <c r="F24" s="80"/>
      <c r="G24" s="80"/>
      <c r="H24" s="80"/>
      <c r="I24" s="75"/>
      <c r="J24" s="75"/>
      <c r="K24" s="75"/>
      <c r="L24" s="75"/>
      <c r="M24" s="75"/>
      <c r="N24" s="75"/>
      <c r="O24" s="75"/>
      <c r="P24" s="75"/>
      <c r="Q24" s="75"/>
      <c r="R24" s="75"/>
      <c r="S24" s="81"/>
      <c r="T24" s="81"/>
      <c r="U24" s="81"/>
      <c r="V24" s="81"/>
      <c r="W24" s="81"/>
      <c r="X24" s="82"/>
      <c r="Y24" s="82"/>
    </row>
    <row r="25" spans="1:35" ht="50.1" customHeight="1" x14ac:dyDescent="0.25">
      <c r="H25" s="19"/>
      <c r="I25" s="18"/>
      <c r="J25" s="18"/>
      <c r="S25" s="21"/>
      <c r="T25" s="21"/>
      <c r="U25" s="21"/>
      <c r="V25" s="21"/>
      <c r="W25" s="21"/>
      <c r="X25" s="10"/>
      <c r="Y25" s="10"/>
    </row>
    <row r="26" spans="1:35" ht="50.1" customHeight="1" x14ac:dyDescent="0.25">
      <c r="A26" s="13"/>
      <c r="B26" s="13"/>
      <c r="C26" s="13"/>
      <c r="D26" s="1" t="s">
        <v>21</v>
      </c>
      <c r="E26" s="38"/>
      <c r="F26" s="38"/>
      <c r="G26" s="37"/>
      <c r="H26" s="18" t="s">
        <v>62</v>
      </c>
      <c r="I26" s="19"/>
      <c r="J26" s="20"/>
      <c r="K26" s="14"/>
      <c r="L26" s="14"/>
      <c r="M26" s="14"/>
      <c r="N26" s="14"/>
      <c r="O26" s="14"/>
      <c r="P26" s="14"/>
      <c r="Q26" s="14"/>
      <c r="R26" s="14"/>
      <c r="S26" s="20"/>
      <c r="T26" s="20"/>
      <c r="U26" s="20"/>
      <c r="V26" s="20"/>
      <c r="W26" s="20"/>
      <c r="X26" s="14"/>
      <c r="Y26" s="14"/>
      <c r="Z26" s="71"/>
    </row>
    <row r="27" spans="1:35" ht="50.1" customHeight="1" x14ac:dyDescent="0.25">
      <c r="D27" s="37" t="s">
        <v>8</v>
      </c>
      <c r="E27" s="1"/>
      <c r="F27" s="1"/>
      <c r="G27" s="1"/>
      <c r="H27" s="18"/>
      <c r="I27" s="19"/>
      <c r="J27" s="18"/>
      <c r="S27" s="22"/>
      <c r="T27" s="22"/>
      <c r="U27" s="22"/>
      <c r="V27" s="22"/>
      <c r="W27" s="22"/>
    </row>
    <row r="28" spans="1:35" ht="50.1" customHeight="1" x14ac:dyDescent="0.25">
      <c r="D28" s="1" t="s">
        <v>9</v>
      </c>
      <c r="E28" s="1"/>
      <c r="F28" s="1"/>
      <c r="G28" s="1"/>
      <c r="H28" s="18"/>
      <c r="I28" s="19"/>
      <c r="J28" s="18"/>
      <c r="S28" s="22"/>
      <c r="T28" s="22"/>
      <c r="U28" s="22"/>
      <c r="V28" s="22"/>
      <c r="W28" s="22"/>
    </row>
    <row r="29" spans="1:35" ht="50.1" customHeight="1" x14ac:dyDescent="0.25">
      <c r="H29" s="19"/>
      <c r="I29" s="18"/>
      <c r="J29" s="18"/>
      <c r="S29" s="22"/>
      <c r="T29" s="22"/>
      <c r="U29" s="22"/>
      <c r="V29" s="22"/>
      <c r="W29" s="22"/>
      <c r="X29" s="10"/>
      <c r="Y29" s="10"/>
    </row>
    <row r="30" spans="1:35" ht="50.1" customHeight="1" x14ac:dyDescent="0.25">
      <c r="H30" s="19"/>
      <c r="I30" s="18"/>
      <c r="J30" s="18"/>
      <c r="S30" s="22"/>
      <c r="T30" s="22"/>
      <c r="U30" s="22"/>
      <c r="V30" s="22"/>
      <c r="W30" s="22"/>
      <c r="X30" s="10"/>
      <c r="Y30" s="10"/>
    </row>
    <row r="31" spans="1:35" ht="50.1" customHeight="1" x14ac:dyDescent="0.25">
      <c r="H31" s="19"/>
      <c r="I31" s="18"/>
      <c r="J31" s="18"/>
      <c r="S31" s="22"/>
      <c r="T31" s="22"/>
      <c r="U31" s="22"/>
      <c r="V31" s="22"/>
      <c r="W31" s="22"/>
      <c r="X31" s="10"/>
      <c r="Y31" s="10"/>
    </row>
    <row r="32" spans="1:35"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6" name="ПодписантФИО"/>
    <protectedRange sqref="D27" name="Диапазон5"/>
    <protectedRange sqref="E26:G26" name="Диапазон4"/>
    <protectedRange sqref="E6:H6" name="Диапазон1"/>
    <protectedRange sqref="F11:F19" name="Диапазон8_1"/>
    <protectedRange sqref="H11:H19" name="Диапазон2_1_1_1_1"/>
    <protectedRange sqref="G11:G19" name="Диапазон2_1_1_2"/>
    <protectedRange sqref="S11:T19" name="Диапазон3_1_1"/>
    <protectedRange sqref="I11:J19" name="Диапазон2_1_2"/>
    <protectedRange sqref="Q11:Q19" name="ППРФ925_1"/>
  </protectedRanges>
  <mergeCells count="15">
    <mergeCell ref="H5:X5"/>
    <mergeCell ref="A20:W20"/>
    <mergeCell ref="A21:W21"/>
    <mergeCell ref="A22:W22"/>
    <mergeCell ref="AJ1:AN2"/>
    <mergeCell ref="AD8:AG8"/>
    <mergeCell ref="H1:P1"/>
    <mergeCell ref="B3:D3"/>
    <mergeCell ref="B6:D6"/>
    <mergeCell ref="E6:L6"/>
    <mergeCell ref="H2:P2"/>
    <mergeCell ref="F8:X8"/>
    <mergeCell ref="H3:P3"/>
    <mergeCell ref="H4:X4"/>
    <mergeCell ref="H7:P7"/>
  </mergeCells>
  <conditionalFormatting sqref="S11:S19">
    <cfRule type="expression" dxfId="0" priority="1">
      <formula>S11&gt;IF(#REF!=0,S11,#REF!)</formula>
    </cfRule>
  </conditionalFormatting>
  <dataValidations count="5">
    <dataValidation type="list" allowBlank="1" showInputMessage="1" showErrorMessage="1" sqref="Q11:Q19">
      <formula1>$AJ$5:$AK$5</formula1>
    </dataValidation>
    <dataValidation type="list" sqref="G11:H19">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9">
      <formula1>$AJ$3:$AL$3</formula1>
    </dataValidation>
    <dataValidation type="list" sqref="J11:J19">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9">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168211</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168211</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168211</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2018-08-28T06:12:35Z</dcterms:modified>
  <cp:contentStatus>v2017_1</cp:contentStatus>
</cp:coreProperties>
</file>