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'1.1.'!$D$40:$D$1149</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'1.1.'!$M$40:$M$65557</definedName>
    <definedName name="НаименованиеПредметаЗакупки">'1.1.'!$D$9</definedName>
    <definedName name="НомерСертификатаИмя">'1.1.'!$K$40:$K$65557</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39" i="1" l="1"/>
  <c r="AG39" i="1"/>
  <c r="AF39" i="1"/>
  <c r="AE39" i="1"/>
  <c r="AD39" i="1"/>
  <c r="Z39" i="1"/>
  <c r="W39" i="1"/>
  <c r="X39" i="1" s="1"/>
  <c r="AH38" i="1"/>
  <c r="AG38" i="1"/>
  <c r="AF38" i="1"/>
  <c r="AE38" i="1"/>
  <c r="AD38" i="1"/>
  <c r="Z38" i="1"/>
  <c r="W38" i="1"/>
  <c r="X38" i="1" s="1"/>
  <c r="AH37" i="1"/>
  <c r="AG37" i="1"/>
  <c r="AF37" i="1"/>
  <c r="AE37" i="1"/>
  <c r="AD37" i="1"/>
  <c r="Z37" i="1"/>
  <c r="W37" i="1"/>
  <c r="AC37" i="1" s="1"/>
  <c r="AH36" i="1"/>
  <c r="AG36" i="1"/>
  <c r="AF36" i="1"/>
  <c r="AE36" i="1"/>
  <c r="AD36" i="1"/>
  <c r="Z36" i="1"/>
  <c r="W36" i="1"/>
  <c r="AC36" i="1" s="1"/>
  <c r="AH35" i="1"/>
  <c r="AG35" i="1"/>
  <c r="AF35" i="1"/>
  <c r="AE35" i="1"/>
  <c r="AD35" i="1"/>
  <c r="Z35" i="1"/>
  <c r="W35" i="1"/>
  <c r="X35" i="1" s="1"/>
  <c r="AH34" i="1"/>
  <c r="AG34" i="1"/>
  <c r="AF34" i="1"/>
  <c r="AE34" i="1"/>
  <c r="AD34" i="1"/>
  <c r="Z34" i="1"/>
  <c r="W34" i="1"/>
  <c r="X34" i="1" s="1"/>
  <c r="AH33" i="1"/>
  <c r="AG33" i="1"/>
  <c r="AF33" i="1"/>
  <c r="AE33" i="1"/>
  <c r="AD33" i="1"/>
  <c r="Z33" i="1"/>
  <c r="W33" i="1"/>
  <c r="X33" i="1" s="1"/>
  <c r="AH32" i="1"/>
  <c r="AG32" i="1"/>
  <c r="AF32" i="1"/>
  <c r="AE32" i="1"/>
  <c r="AD32" i="1"/>
  <c r="AC32" i="1"/>
  <c r="Z32" i="1"/>
  <c r="W32" i="1"/>
  <c r="X32" i="1" s="1"/>
  <c r="AH31" i="1"/>
  <c r="AG31" i="1"/>
  <c r="AF31" i="1"/>
  <c r="AE31" i="1"/>
  <c r="AD31" i="1"/>
  <c r="Z31" i="1"/>
  <c r="W31" i="1"/>
  <c r="X31" i="1" s="1"/>
  <c r="AH30" i="1"/>
  <c r="AG30" i="1"/>
  <c r="AF30" i="1"/>
  <c r="AE30" i="1"/>
  <c r="AD30" i="1"/>
  <c r="Z30" i="1"/>
  <c r="W30" i="1"/>
  <c r="X30" i="1" s="1"/>
  <c r="AH29" i="1"/>
  <c r="AG29" i="1"/>
  <c r="AF29" i="1"/>
  <c r="AE29" i="1"/>
  <c r="AD29" i="1"/>
  <c r="Z29" i="1"/>
  <c r="W29" i="1"/>
  <c r="AC29" i="1" s="1"/>
  <c r="AH28" i="1"/>
  <c r="AG28" i="1"/>
  <c r="AF28" i="1"/>
  <c r="AE28" i="1"/>
  <c r="AD28" i="1"/>
  <c r="Z28" i="1"/>
  <c r="X28" i="1"/>
  <c r="Y28" i="1" s="1"/>
  <c r="AA28" i="1" s="1"/>
  <c r="AI28" i="1" s="1"/>
  <c r="W28" i="1"/>
  <c r="AC28" i="1" s="1"/>
  <c r="AH27" i="1"/>
  <c r="AG27" i="1"/>
  <c r="AF27" i="1"/>
  <c r="AE27" i="1"/>
  <c r="AD27" i="1"/>
  <c r="AC27" i="1"/>
  <c r="Z27" i="1"/>
  <c r="X27" i="1"/>
  <c r="AB27" i="1" s="1"/>
  <c r="W27" i="1"/>
  <c r="AH26" i="1"/>
  <c r="AG26" i="1"/>
  <c r="AF26" i="1"/>
  <c r="AE26" i="1"/>
  <c r="AD26" i="1"/>
  <c r="Z26" i="1"/>
  <c r="W26" i="1"/>
  <c r="X26" i="1" s="1"/>
  <c r="AH25" i="1"/>
  <c r="AG25" i="1"/>
  <c r="AF25" i="1"/>
  <c r="AE25" i="1"/>
  <c r="AD25" i="1"/>
  <c r="Z25" i="1"/>
  <c r="W25" i="1"/>
  <c r="X25" i="1" s="1"/>
  <c r="AH24" i="1"/>
  <c r="AG24" i="1"/>
  <c r="AF24" i="1"/>
  <c r="AE24" i="1"/>
  <c r="AD24" i="1"/>
  <c r="Z24" i="1"/>
  <c r="W24" i="1"/>
  <c r="AC24" i="1" s="1"/>
  <c r="AH23" i="1"/>
  <c r="AG23" i="1"/>
  <c r="AF23" i="1"/>
  <c r="AE23" i="1"/>
  <c r="AD23" i="1"/>
  <c r="Z23" i="1"/>
  <c r="W23" i="1"/>
  <c r="X23" i="1" s="1"/>
  <c r="AH22" i="1"/>
  <c r="AG22" i="1"/>
  <c r="AF22" i="1"/>
  <c r="AE22" i="1"/>
  <c r="AD22" i="1"/>
  <c r="Z22" i="1"/>
  <c r="W22" i="1"/>
  <c r="X22" i="1" s="1"/>
  <c r="AH21" i="1"/>
  <c r="AG21" i="1"/>
  <c r="AF21" i="1"/>
  <c r="AE21" i="1"/>
  <c r="AD21" i="1"/>
  <c r="Z21" i="1"/>
  <c r="W21" i="1"/>
  <c r="AC21" i="1" s="1"/>
  <c r="AH20" i="1"/>
  <c r="AG20" i="1"/>
  <c r="AF20" i="1"/>
  <c r="AE20" i="1"/>
  <c r="AD20" i="1"/>
  <c r="AC20" i="1"/>
  <c r="Z20" i="1"/>
  <c r="X20" i="1"/>
  <c r="Y20" i="1" s="1"/>
  <c r="AA20" i="1" s="1"/>
  <c r="AI20" i="1" s="1"/>
  <c r="W20" i="1"/>
  <c r="AH19" i="1"/>
  <c r="AG19" i="1"/>
  <c r="AF19" i="1"/>
  <c r="AE19" i="1"/>
  <c r="AD19" i="1"/>
  <c r="AC19" i="1"/>
  <c r="Z19" i="1"/>
  <c r="W19" i="1"/>
  <c r="X19" i="1" s="1"/>
  <c r="AB19" i="1" s="1"/>
  <c r="AH18" i="1"/>
  <c r="AG18" i="1"/>
  <c r="AF18" i="1"/>
  <c r="AE18" i="1"/>
  <c r="AD18" i="1"/>
  <c r="AC18" i="1"/>
  <c r="Z18" i="1"/>
  <c r="W18" i="1"/>
  <c r="X18" i="1" s="1"/>
  <c r="AH17" i="1"/>
  <c r="AG17" i="1"/>
  <c r="AF17" i="1"/>
  <c r="AE17" i="1"/>
  <c r="AD17" i="1"/>
  <c r="Z17" i="1"/>
  <c r="W17" i="1"/>
  <c r="X17" i="1" s="1"/>
  <c r="AH16" i="1"/>
  <c r="AG16" i="1"/>
  <c r="AF16" i="1"/>
  <c r="AE16" i="1"/>
  <c r="AD16" i="1"/>
  <c r="Z16" i="1"/>
  <c r="W16" i="1"/>
  <c r="AC16" i="1" s="1"/>
  <c r="AH15" i="1"/>
  <c r="AG15" i="1"/>
  <c r="AF15" i="1"/>
  <c r="AE15" i="1"/>
  <c r="AD15" i="1"/>
  <c r="Z15" i="1"/>
  <c r="W15" i="1"/>
  <c r="X15" i="1" s="1"/>
  <c r="AH14" i="1"/>
  <c r="AG14" i="1"/>
  <c r="AF14" i="1"/>
  <c r="AE14" i="1"/>
  <c r="AD14" i="1"/>
  <c r="Z14" i="1"/>
  <c r="W14" i="1"/>
  <c r="X14" i="1" s="1"/>
  <c r="AH13" i="1"/>
  <c r="AG13" i="1"/>
  <c r="AF13" i="1"/>
  <c r="AE13" i="1"/>
  <c r="AD13" i="1"/>
  <c r="Z13" i="1"/>
  <c r="W13" i="1"/>
  <c r="AC13" i="1" s="1"/>
  <c r="AH12" i="1"/>
  <c r="AG12" i="1"/>
  <c r="AF12" i="1"/>
  <c r="AE12" i="1"/>
  <c r="AD12" i="1"/>
  <c r="Z12" i="1"/>
  <c r="W12" i="1"/>
  <c r="AC12" i="1" s="1"/>
  <c r="AH11" i="1"/>
  <c r="AG11" i="1"/>
  <c r="AF11" i="1"/>
  <c r="AE11" i="1"/>
  <c r="AD11" i="1"/>
  <c r="Z11" i="1"/>
  <c r="W11" i="1"/>
  <c r="AC11" i="1" s="1"/>
  <c r="X12" i="1" l="1"/>
  <c r="Y12" i="1" s="1"/>
  <c r="AA12" i="1" s="1"/>
  <c r="AI12" i="1" s="1"/>
  <c r="AC15" i="1"/>
  <c r="X36" i="1"/>
  <c r="Y36" i="1" s="1"/>
  <c r="AA36" i="1" s="1"/>
  <c r="AI36" i="1" s="1"/>
  <c r="X21" i="1"/>
  <c r="AB21" i="1" s="1"/>
  <c r="AC35" i="1"/>
  <c r="X37" i="1"/>
  <c r="AB37" i="1" s="1"/>
  <c r="X11" i="1"/>
  <c r="AB11" i="1" s="1"/>
  <c r="X29" i="1"/>
  <c r="AB29" i="1" s="1"/>
  <c r="Y15" i="1"/>
  <c r="AA15" i="1" s="1"/>
  <c r="AI15" i="1" s="1"/>
  <c r="AB15" i="1"/>
  <c r="AB22" i="1"/>
  <c r="Y22" i="1"/>
  <c r="AA22" i="1" s="1"/>
  <c r="AI22" i="1" s="1"/>
  <c r="AB35" i="1"/>
  <c r="Y35" i="1"/>
  <c r="AA35" i="1" s="1"/>
  <c r="AI35" i="1" s="1"/>
  <c r="AB34" i="1"/>
  <c r="Y34" i="1"/>
  <c r="AA34" i="1" s="1"/>
  <c r="AI34" i="1" s="1"/>
  <c r="Y14" i="1"/>
  <c r="AA14" i="1" s="1"/>
  <c r="AI14" i="1" s="1"/>
  <c r="AB14" i="1"/>
  <c r="Y33" i="1"/>
  <c r="AA33" i="1" s="1"/>
  <c r="AI33" i="1" s="1"/>
  <c r="AB33" i="1"/>
  <c r="AB38" i="1"/>
  <c r="Y38" i="1"/>
  <c r="AA38" i="1" s="1"/>
  <c r="AI38" i="1" s="1"/>
  <c r="Y31" i="1"/>
  <c r="AA31" i="1" s="1"/>
  <c r="AI31" i="1" s="1"/>
  <c r="AB31" i="1"/>
  <c r="AB32" i="1"/>
  <c r="Y32" i="1"/>
  <c r="AA32" i="1" s="1"/>
  <c r="AI32" i="1" s="1"/>
  <c r="AB30" i="1"/>
  <c r="Y30" i="1"/>
  <c r="AA30" i="1" s="1"/>
  <c r="AI30" i="1" s="1"/>
  <c r="AB18" i="1"/>
  <c r="Y18" i="1"/>
  <c r="AA18" i="1" s="1"/>
  <c r="AI18" i="1" s="1"/>
  <c r="Y39" i="1"/>
  <c r="AA39" i="1" s="1"/>
  <c r="AI39" i="1" s="1"/>
  <c r="AB39" i="1"/>
  <c r="AB26" i="1"/>
  <c r="Y26" i="1"/>
  <c r="AA26" i="1" s="1"/>
  <c r="AI26" i="1" s="1"/>
  <c r="Y25" i="1"/>
  <c r="AA25" i="1" s="1"/>
  <c r="AI25" i="1" s="1"/>
  <c r="AB25" i="1"/>
  <c r="Y17" i="1"/>
  <c r="AA17" i="1" s="1"/>
  <c r="AI17" i="1" s="1"/>
  <c r="AB17" i="1"/>
  <c r="Y23" i="1"/>
  <c r="AA23" i="1" s="1"/>
  <c r="AI23" i="1" s="1"/>
  <c r="AB23" i="1"/>
  <c r="AC26" i="1"/>
  <c r="AC34" i="1"/>
  <c r="X16" i="1"/>
  <c r="Y19" i="1"/>
  <c r="AA19" i="1" s="1"/>
  <c r="AI19" i="1" s="1"/>
  <c r="AB20" i="1"/>
  <c r="AC23" i="1"/>
  <c r="X24" i="1"/>
  <c r="Y27" i="1"/>
  <c r="AA27" i="1" s="1"/>
  <c r="AI27" i="1" s="1"/>
  <c r="AB28" i="1"/>
  <c r="AC31" i="1"/>
  <c r="AC39" i="1"/>
  <c r="Y21" i="1"/>
  <c r="AA21" i="1" s="1"/>
  <c r="AI21" i="1" s="1"/>
  <c r="AC25" i="1"/>
  <c r="AC33" i="1"/>
  <c r="AB12" i="1"/>
  <c r="X13" i="1"/>
  <c r="AC17" i="1"/>
  <c r="AC14" i="1"/>
  <c r="AC22" i="1"/>
  <c r="AC30" i="1"/>
  <c r="AC38" i="1"/>
  <c r="Y11" i="1" l="1"/>
  <c r="AA11" i="1" s="1"/>
  <c r="AI11" i="1" s="1"/>
  <c r="Y29" i="1"/>
  <c r="AA29" i="1" s="1"/>
  <c r="AI29" i="1" s="1"/>
  <c r="AB36" i="1"/>
  <c r="Y37" i="1"/>
  <c r="AA37" i="1" s="1"/>
  <c r="AI37" i="1" s="1"/>
  <c r="AB24" i="1"/>
  <c r="Y24" i="1"/>
  <c r="AA24" i="1" s="1"/>
  <c r="AI24" i="1" s="1"/>
  <c r="AB16" i="1"/>
  <c r="Y16" i="1"/>
  <c r="AA16" i="1" s="1"/>
  <c r="AI16" i="1" s="1"/>
  <c r="AB13" i="1"/>
  <c r="Y13" i="1"/>
  <c r="AA13" i="1" s="1"/>
  <c r="AI13" i="1" s="1"/>
  <c r="E6" i="7" l="1"/>
  <c r="D6" i="7"/>
  <c r="F6" i="7"/>
  <c r="G6" i="7"/>
  <c r="H5" i="1" l="1"/>
  <c r="H4" i="1"/>
  <c r="H7" i="1" l="1"/>
  <c r="G1" i="1" l="1"/>
  <c r="AI8" i="1" l="1"/>
</calcChain>
</file>

<file path=xl/sharedStrings.xml><?xml version="1.0" encoding="utf-8"?>
<sst xmlns="http://schemas.openxmlformats.org/spreadsheetml/2006/main" count="659" uniqueCount="234">
  <si>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</si>
  <si>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</si>
  <si>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</si>
  <si>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</si>
  <si>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</si>
  <si>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</si>
  <si>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</si>
  <si>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</si>
  <si>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</si>
  <si>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</si>
  <si>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</si>
  <si>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</si>
  <si>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</si>
  <si>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</si>
  <si>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</si>
  <si>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</si>
  <si>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</si>
  <si>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</si>
  <si>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</si>
  <si>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</si>
  <si>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</si>
  <si>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</si>
  <si>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</si>
  <si>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</si>
  <si>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</si>
  <si>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</si>
  <si>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</si>
  <si>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</si>
  <si>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</si>
  <si>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</si>
  <si>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</si>
  <si>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</si>
  <si>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</si>
  <si>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</si>
  <si>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</si>
  <si>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</si>
  <si>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</si>
  <si>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</si>
  <si>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</si>
  <si>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</si>
  <si>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</si>
  <si>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</si>
  <si>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</si>
  <si>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</si>
  <si>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</si>
  <si>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</si>
  <si>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</si>
  <si>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</si>
  <si>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</si>
  <si>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</si>
  <si>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</si>
  <si>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</si>
  <si>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</si>
  <si>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</si>
  <si>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</si>
  <si>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</si>
  <si>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</si>
  <si>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</si>
  <si>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</si>
  <si>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</si>
  <si>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</si>
  <si>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</si>
  <si>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</si>
  <si>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</si>
  <si>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</si>
  <si>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</si>
  <si>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</si>
  <si>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</si>
  <si>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</si>
  <si>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</si>
  <si>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</si>
  <si>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</si>
  <si>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</si>
  <si>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</si>
  <si>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</si>
  <si>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</si>
  <si>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</si>
  <si>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</si>
  <si>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</si>
  <si>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</si>
  <si>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</si>
  <si>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</si>
  <si>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</si>
  <si>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</si>
  <si>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</si>
  <si>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</si>
  <si>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</si>
  <si>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</si>
  <si>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</si>
  <si>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</si>
  <si>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</si>
  <si>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</si>
  <si>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</si>
  <si>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</si>
  <si>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</si>
  <si>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</si>
  <si>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</si>
  <si>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</si>
  <si>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</si>
  <si>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</si>
  <si>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</si>
  <si>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</si>
  <si>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</si>
  <si>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</si>
  <si>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</si>
  <si>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</si>
  <si>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</si>
  <si>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</si>
  <si>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</si>
  <si>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</si>
  <si>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</si>
  <si>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</si>
  <si>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</si>
  <si>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</si>
  <si>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</si>
  <si>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</si>
  <si>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</si>
  <si>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</si>
  <si>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</si>
  <si>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</si>
  <si>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</si>
  <si>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</si>
  <si>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</si>
  <si>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</si>
  <si>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</si>
  <si>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</si>
  <si>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</si>
  <si>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</si>
  <si>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</si>
  <si>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</si>
  <si>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</si>
  <si>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</si>
  <si>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</si>
  <si>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</si>
  <si>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</si>
  <si>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</si>
  <si>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</si>
  <si>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</si>
  <si>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</si>
  <si>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</si>
  <si>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</si>
  <si>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</si>
  <si>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</si>
  <si>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</si>
  <si>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</si>
  <si>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</si>
  <si>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</si>
  <si>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</si>
  <si>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</si>
  <si>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</si>
  <si>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</si>
  <si>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</si>
  <si>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</si>
  <si>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</si>
  <si>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</si>
  <si>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</si>
  <si>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</si>
  <si>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</si>
  <si>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</si>
  <si>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</si>
  <si>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</si>
  <si>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</si>
  <si>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</si>
  <si>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</si>
  <si>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</si>
  <si>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</si>
  <si>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</si>
  <si>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</si>
  <si>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</si>
  <si>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</si>
  <si>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</si>
  <si>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</si>
  <si>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</si>
  <si>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</si>
  <si>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</si>
  <si>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96f32fee-7b1c-443c-86b9-7b7abdf914a1</t>
  </si>
  <si>
    <t>Кепка-жокейка с жестким козырьком</t>
  </si>
  <si>
    <t>Укажите номер сертификата или выберите &lt;&lt;Нет&gt;&gt;</t>
  </si>
  <si>
    <t>Штука</t>
  </si>
  <si>
    <t>11085</t>
  </si>
  <si>
    <t>Акционерное общество "Челябинскгоргаз"</t>
  </si>
  <si>
    <t>454087, г. Челябинск, ул. Рылеева, д. 8</t>
  </si>
  <si>
    <t>309ecf65-7b30-4df6-9bdf-a1c9f96574d0</t>
  </si>
  <si>
    <t>Белье</t>
  </si>
  <si>
    <t>Комплект</t>
  </si>
  <si>
    <t>9fbfa1df-7849-440f-9c70-7370e559965d</t>
  </si>
  <si>
    <t>Белье нательное утепленное</t>
  </si>
  <si>
    <t>a8b5ad2f-d6bb-4592-8156-a769c9d01a55</t>
  </si>
  <si>
    <t>Кепка</t>
  </si>
  <si>
    <t>7fb85733-8539-4279-b760-fcff4e8536a3</t>
  </si>
  <si>
    <t>Костюм летний брюки и куртка для охранника</t>
  </si>
  <si>
    <t>8923c03b-32bb-45f9-9575-13a4412d817d</t>
  </si>
  <si>
    <t>Брюки мужские утепленные</t>
  </si>
  <si>
    <t>3cc0e060-5711-4460-a03c-e9a3609d2f09</t>
  </si>
  <si>
    <t>Куртка мужская утепленная</t>
  </si>
  <si>
    <t>1026aa0b-6845-447d-a13a-df4bd7a07e99</t>
  </si>
  <si>
    <t>Костюм</t>
  </si>
  <si>
    <t>736222f3-261e-444d-abf6-1bf515a4f0a9</t>
  </si>
  <si>
    <t>Костюм мужской летний для защиты от общих производственных загрязнений и механических воздействий</t>
  </si>
  <si>
    <t>0c9b0a75-e6d1-4c6d-a61b-9ba063989cd6</t>
  </si>
  <si>
    <t>7c670623-d05e-403d-aadc-33e95d823373</t>
  </si>
  <si>
    <t>45ac2f93-bf15-4627-8020-bee814a7ceab</t>
  </si>
  <si>
    <t>Жилет сигнальный</t>
  </si>
  <si>
    <t>7dac28e8-0367-40dd-a7df-e741cb2396dc</t>
  </si>
  <si>
    <t>8023a604-903e-4d4c-85e7-4dfbfbc83243</t>
  </si>
  <si>
    <t>Плащ мужской летний</t>
  </si>
  <si>
    <t>3b9b7e8f-7a32-4b4d-8936-a42a56b59be4</t>
  </si>
  <si>
    <t>Костюм утепленный</t>
  </si>
  <si>
    <t>af88f7e6-122b-4d0d-9141-86ce3e84f2a2</t>
  </si>
  <si>
    <t>Куртка</t>
  </si>
  <si>
    <t>74d90f3f-76bb-415c-91bb-e0d88cf6077b</t>
  </si>
  <si>
    <t>Полукомбинезон</t>
  </si>
  <si>
    <t>cdae289e-ed72-4f2f-9d03-368e2aa29559</t>
  </si>
  <si>
    <t>Подшлемник</t>
  </si>
  <si>
    <t>1bfe2510-e581-48ea-bde0-001cb5e56769</t>
  </si>
  <si>
    <t>04ff11c1-05d4-43df-b4ff-219af7f65d47</t>
  </si>
  <si>
    <t>Шапка</t>
  </si>
  <si>
    <t>0766e50a-50a1-489c-9c72-0dd1c7410b8e</t>
  </si>
  <si>
    <t>Халат женский из смесовой ткани</t>
  </si>
  <si>
    <t>93af9bc7-f3f0-4fd4-aee9-de6361d4a25f</t>
  </si>
  <si>
    <t>Сорочка мужская с длинным рукавом</t>
  </si>
  <si>
    <t>54441308-55ea-43d6-9f4d-aab3a93d0e38</t>
  </si>
  <si>
    <t>Костюм повара</t>
  </si>
  <si>
    <t>7da66a08-409b-4304-ae52-ca5a0bd05728</t>
  </si>
  <si>
    <t>Халат</t>
  </si>
  <si>
    <t>11e5d596-1b95-49b0-9826-0b0feff02ef5</t>
  </si>
  <si>
    <t>Фартук</t>
  </si>
  <si>
    <t>6a9475f9-3243-4005-82e4-73f6ac04bb93</t>
  </si>
  <si>
    <t>c88bbc11-8f30-4812-a862-49c2da7153a7</t>
  </si>
  <si>
    <t>5f43ad04-d5cf-4819-ac1a-add827b5845a</t>
  </si>
  <si>
    <t>Куртка-ветровка</t>
  </si>
  <si>
    <t>e4b0e42a-df1c-4fa9-82c7-e4979fe74dd8</t>
  </si>
  <si>
    <t>Жилет утепленный женский</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</si>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</sst>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39"/>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233</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271049</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IF(SUM(AI9:AI43)*100/MAX(SUM(AA10:AA40),1)&lt;50,"В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1081</v>
      </c>
      <c r="D11" s="94" t="s">
        <v>176</v>
      </c>
      <c r="E11" s="116" t="s">
        <v>45</v>
      </c>
      <c r="F11" s="106" t="s">
        <v>45</v>
      </c>
      <c r="G11" s="118" t="s">
        <v>159</v>
      </c>
      <c r="H11" s="117" t="s">
        <v>159</v>
      </c>
      <c r="I11" s="95"/>
      <c r="J11" s="96" t="s">
        <v>177</v>
      </c>
      <c r="K11" s="96" t="s">
        <v>177</v>
      </c>
      <c r="L11" s="93" t="s">
        <v>178</v>
      </c>
      <c r="M11" s="93">
        <v>144</v>
      </c>
      <c r="N11" s="93" t="s">
        <v>179</v>
      </c>
      <c r="O11" s="97">
        <v>144</v>
      </c>
      <c r="P11" s="93" t="s">
        <v>180</v>
      </c>
      <c r="Q11" s="93" t="s">
        <v>181</v>
      </c>
      <c r="R11" s="106" t="s">
        <v>174</v>
      </c>
      <c r="S11" s="98">
        <v>30045.599999999999</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39" si="0">Y11</f>
        <v>0</v>
      </c>
      <c r="AB11" s="102">
        <f t="shared" ref="AB11:AB39" si="1">X11</f>
        <v>0</v>
      </c>
      <c r="AC11" s="102">
        <f t="shared" ref="AC11:AC39" si="2">W11</f>
        <v>0</v>
      </c>
      <c r="AD11" s="103">
        <f t="shared" ref="AD11:AD39"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1223</v>
      </c>
      <c r="D12" s="94" t="s">
        <v>183</v>
      </c>
      <c r="E12" s="116" t="s">
        <v>45</v>
      </c>
      <c r="F12" s="106" t="s">
        <v>45</v>
      </c>
      <c r="G12" s="118" t="s">
        <v>159</v>
      </c>
      <c r="H12" s="117" t="s">
        <v>159</v>
      </c>
      <c r="I12" s="95"/>
      <c r="J12" s="96" t="s">
        <v>177</v>
      </c>
      <c r="K12" s="96" t="s">
        <v>177</v>
      </c>
      <c r="L12" s="93" t="s">
        <v>184</v>
      </c>
      <c r="M12" s="93">
        <v>350</v>
      </c>
      <c r="N12" s="93" t="s">
        <v>179</v>
      </c>
      <c r="O12" s="97">
        <v>350</v>
      </c>
      <c r="P12" s="93" t="s">
        <v>180</v>
      </c>
      <c r="Q12" s="93" t="s">
        <v>181</v>
      </c>
      <c r="R12" s="106" t="s">
        <v>174</v>
      </c>
      <c r="S12" s="98">
        <v>164027.5</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185</v>
      </c>
      <c r="B13" s="93">
        <v>3</v>
      </c>
      <c r="C13" s="93">
        <v>1112</v>
      </c>
      <c r="D13" s="94" t="s">
        <v>186</v>
      </c>
      <c r="E13" s="116" t="s">
        <v>45</v>
      </c>
      <c r="F13" s="106" t="s">
        <v>45</v>
      </c>
      <c r="G13" s="118" t="s">
        <v>159</v>
      </c>
      <c r="H13" s="117" t="s">
        <v>159</v>
      </c>
      <c r="I13" s="95"/>
      <c r="J13" s="96" t="s">
        <v>177</v>
      </c>
      <c r="K13" s="96" t="s">
        <v>177</v>
      </c>
      <c r="L13" s="93" t="s">
        <v>184</v>
      </c>
      <c r="M13" s="93">
        <v>140</v>
      </c>
      <c r="N13" s="93" t="s">
        <v>179</v>
      </c>
      <c r="O13" s="97">
        <v>140</v>
      </c>
      <c r="P13" s="93" t="s">
        <v>180</v>
      </c>
      <c r="Q13" s="93" t="s">
        <v>181</v>
      </c>
      <c r="R13" s="106" t="s">
        <v>174</v>
      </c>
      <c r="S13" s="98">
        <v>98868</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187</v>
      </c>
      <c r="B14" s="93">
        <v>4</v>
      </c>
      <c r="C14" s="93">
        <v>85</v>
      </c>
      <c r="D14" s="94" t="s">
        <v>188</v>
      </c>
      <c r="E14" s="116" t="s">
        <v>45</v>
      </c>
      <c r="F14" s="106" t="s">
        <v>45</v>
      </c>
      <c r="G14" s="118" t="s">
        <v>159</v>
      </c>
      <c r="H14" s="117" t="s">
        <v>159</v>
      </c>
      <c r="I14" s="95"/>
      <c r="J14" s="96" t="s">
        <v>177</v>
      </c>
      <c r="K14" s="96" t="s">
        <v>177</v>
      </c>
      <c r="L14" s="93" t="s">
        <v>178</v>
      </c>
      <c r="M14" s="93">
        <v>15</v>
      </c>
      <c r="N14" s="93" t="s">
        <v>179</v>
      </c>
      <c r="O14" s="97">
        <v>15</v>
      </c>
      <c r="P14" s="93" t="s">
        <v>180</v>
      </c>
      <c r="Q14" s="93" t="s">
        <v>181</v>
      </c>
      <c r="R14" s="106" t="s">
        <v>174</v>
      </c>
      <c r="S14" s="98">
        <v>4253.25</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189</v>
      </c>
      <c r="B15" s="93">
        <v>5</v>
      </c>
      <c r="C15" s="93">
        <v>52434</v>
      </c>
      <c r="D15" s="94" t="s">
        <v>190</v>
      </c>
      <c r="E15" s="116" t="s">
        <v>45</v>
      </c>
      <c r="F15" s="106" t="s">
        <v>45</v>
      </c>
      <c r="G15" s="118" t="s">
        <v>159</v>
      </c>
      <c r="H15" s="117" t="s">
        <v>159</v>
      </c>
      <c r="I15" s="95"/>
      <c r="J15" s="96" t="s">
        <v>177</v>
      </c>
      <c r="K15" s="96" t="s">
        <v>177</v>
      </c>
      <c r="L15" s="93" t="s">
        <v>184</v>
      </c>
      <c r="M15" s="93">
        <v>18</v>
      </c>
      <c r="N15" s="93" t="s">
        <v>179</v>
      </c>
      <c r="O15" s="97">
        <v>18</v>
      </c>
      <c r="P15" s="93" t="s">
        <v>180</v>
      </c>
      <c r="Q15" s="93" t="s">
        <v>181</v>
      </c>
      <c r="R15" s="106" t="s">
        <v>174</v>
      </c>
      <c r="S15" s="98">
        <v>27368.46</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191</v>
      </c>
      <c r="B16" s="93">
        <v>6</v>
      </c>
      <c r="C16" s="93">
        <v>52620</v>
      </c>
      <c r="D16" s="94" t="s">
        <v>192</v>
      </c>
      <c r="E16" s="116" t="s">
        <v>45</v>
      </c>
      <c r="F16" s="106" t="s">
        <v>45</v>
      </c>
      <c r="G16" s="118" t="s">
        <v>159</v>
      </c>
      <c r="H16" s="117" t="s">
        <v>159</v>
      </c>
      <c r="I16" s="95"/>
      <c r="J16" s="96" t="s">
        <v>177</v>
      </c>
      <c r="K16" s="96" t="s">
        <v>177</v>
      </c>
      <c r="L16" s="93" t="s">
        <v>178</v>
      </c>
      <c r="M16" s="93">
        <v>5</v>
      </c>
      <c r="N16" s="93" t="s">
        <v>179</v>
      </c>
      <c r="O16" s="97">
        <v>5</v>
      </c>
      <c r="P16" s="93" t="s">
        <v>180</v>
      </c>
      <c r="Q16" s="93" t="s">
        <v>181</v>
      </c>
      <c r="R16" s="106" t="s">
        <v>174</v>
      </c>
      <c r="S16" s="98">
        <v>7056.65</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193</v>
      </c>
      <c r="B17" s="93">
        <v>7</v>
      </c>
      <c r="C17" s="93">
        <v>175</v>
      </c>
      <c r="D17" s="94" t="s">
        <v>194</v>
      </c>
      <c r="E17" s="116" t="s">
        <v>45</v>
      </c>
      <c r="F17" s="106" t="s">
        <v>45</v>
      </c>
      <c r="G17" s="118" t="s">
        <v>159</v>
      </c>
      <c r="H17" s="117" t="s">
        <v>159</v>
      </c>
      <c r="I17" s="95"/>
      <c r="J17" s="96" t="s">
        <v>177</v>
      </c>
      <c r="K17" s="96" t="s">
        <v>177</v>
      </c>
      <c r="L17" s="93" t="s">
        <v>178</v>
      </c>
      <c r="M17" s="93">
        <v>8</v>
      </c>
      <c r="N17" s="93" t="s">
        <v>179</v>
      </c>
      <c r="O17" s="97">
        <v>8</v>
      </c>
      <c r="P17" s="93" t="s">
        <v>180</v>
      </c>
      <c r="Q17" s="93" t="s">
        <v>181</v>
      </c>
      <c r="R17" s="106" t="s">
        <v>174</v>
      </c>
      <c r="S17" s="98">
        <v>18027.36</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A18" s="93" t="s">
        <v>195</v>
      </c>
      <c r="B18" s="93">
        <v>8</v>
      </c>
      <c r="C18" s="93">
        <v>53088</v>
      </c>
      <c r="D18" s="94" t="s">
        <v>196</v>
      </c>
      <c r="E18" s="116" t="s">
        <v>45</v>
      </c>
      <c r="F18" s="106" t="s">
        <v>45</v>
      </c>
      <c r="G18" s="118" t="s">
        <v>159</v>
      </c>
      <c r="H18" s="117" t="s">
        <v>159</v>
      </c>
      <c r="I18" s="95"/>
      <c r="J18" s="96" t="s">
        <v>177</v>
      </c>
      <c r="K18" s="96" t="s">
        <v>177</v>
      </c>
      <c r="L18" s="93" t="s">
        <v>184</v>
      </c>
      <c r="M18" s="93">
        <v>2</v>
      </c>
      <c r="N18" s="93" t="s">
        <v>179</v>
      </c>
      <c r="O18" s="97">
        <v>2</v>
      </c>
      <c r="P18" s="93" t="s">
        <v>180</v>
      </c>
      <c r="Q18" s="93" t="s">
        <v>181</v>
      </c>
      <c r="R18" s="106" t="s">
        <v>174</v>
      </c>
      <c r="S18" s="98">
        <v>4849.24</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0</v>
      </c>
      <c r="AI18" s="104">
        <f>AA18*AH18</f>
        <v>0</v>
      </c>
    </row>
    <row r="19" spans="1:35" ht="50.1" customHeight="1" x14ac:dyDescent="0.25">
      <c r="A19" s="93" t="s">
        <v>197</v>
      </c>
      <c r="B19" s="93">
        <v>9</v>
      </c>
      <c r="C19" s="93">
        <v>53596</v>
      </c>
      <c r="D19" s="94" t="s">
        <v>198</v>
      </c>
      <c r="E19" s="116" t="s">
        <v>45</v>
      </c>
      <c r="F19" s="106" t="s">
        <v>45</v>
      </c>
      <c r="G19" s="118" t="s">
        <v>159</v>
      </c>
      <c r="H19" s="117" t="s">
        <v>159</v>
      </c>
      <c r="I19" s="95"/>
      <c r="J19" s="96" t="s">
        <v>177</v>
      </c>
      <c r="K19" s="96" t="s">
        <v>177</v>
      </c>
      <c r="L19" s="93" t="s">
        <v>184</v>
      </c>
      <c r="M19" s="93">
        <v>21</v>
      </c>
      <c r="N19" s="93" t="s">
        <v>179</v>
      </c>
      <c r="O19" s="97">
        <v>21</v>
      </c>
      <c r="P19" s="93" t="s">
        <v>180</v>
      </c>
      <c r="Q19" s="93" t="s">
        <v>181</v>
      </c>
      <c r="R19" s="106" t="s">
        <v>174</v>
      </c>
      <c r="S19" s="98">
        <v>53523.54</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0</v>
      </c>
      <c r="AI19" s="104">
        <f>AA19*AH19</f>
        <v>0</v>
      </c>
    </row>
    <row r="20" spans="1:35" ht="50.1" customHeight="1" x14ac:dyDescent="0.25">
      <c r="A20" s="93" t="s">
        <v>199</v>
      </c>
      <c r="B20" s="93">
        <v>10</v>
      </c>
      <c r="C20" s="93">
        <v>53102</v>
      </c>
      <c r="D20" s="94" t="s">
        <v>196</v>
      </c>
      <c r="E20" s="116" t="s">
        <v>45</v>
      </c>
      <c r="F20" s="106" t="s">
        <v>45</v>
      </c>
      <c r="G20" s="118" t="s">
        <v>159</v>
      </c>
      <c r="H20" s="117" t="s">
        <v>159</v>
      </c>
      <c r="I20" s="95"/>
      <c r="J20" s="96" t="s">
        <v>177</v>
      </c>
      <c r="K20" s="96" t="s">
        <v>177</v>
      </c>
      <c r="L20" s="93" t="s">
        <v>184</v>
      </c>
      <c r="M20" s="93">
        <v>3</v>
      </c>
      <c r="N20" s="93" t="s">
        <v>179</v>
      </c>
      <c r="O20" s="97">
        <v>5</v>
      </c>
      <c r="P20" s="93" t="s">
        <v>180</v>
      </c>
      <c r="Q20" s="93" t="s">
        <v>181</v>
      </c>
      <c r="R20" s="106" t="s">
        <v>174</v>
      </c>
      <c r="S20" s="98">
        <v>4439.43</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0</v>
      </c>
      <c r="AI20" s="104">
        <f>AA20*AH20</f>
        <v>0</v>
      </c>
    </row>
    <row r="21" spans="1:35" ht="50.1" customHeight="1" x14ac:dyDescent="0.25">
      <c r="A21" s="93" t="s">
        <v>200</v>
      </c>
      <c r="B21" s="93">
        <v>11</v>
      </c>
      <c r="C21" s="93">
        <v>53102</v>
      </c>
      <c r="D21" s="94" t="s">
        <v>196</v>
      </c>
      <c r="E21" s="116" t="s">
        <v>45</v>
      </c>
      <c r="F21" s="106" t="s">
        <v>45</v>
      </c>
      <c r="G21" s="118" t="s">
        <v>159</v>
      </c>
      <c r="H21" s="117" t="s">
        <v>159</v>
      </c>
      <c r="I21" s="95"/>
      <c r="J21" s="96" t="s">
        <v>177</v>
      </c>
      <c r="K21" s="96" t="s">
        <v>177</v>
      </c>
      <c r="L21" s="93" t="s">
        <v>184</v>
      </c>
      <c r="M21" s="93">
        <v>2</v>
      </c>
      <c r="N21" s="93" t="s">
        <v>179</v>
      </c>
      <c r="O21" s="97">
        <v>5</v>
      </c>
      <c r="P21" s="93" t="s">
        <v>180</v>
      </c>
      <c r="Q21" s="93" t="s">
        <v>181</v>
      </c>
      <c r="R21" s="106" t="s">
        <v>174</v>
      </c>
      <c r="S21" s="98">
        <v>6830.88</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0</v>
      </c>
      <c r="AI21" s="104">
        <f>AA21*AH21</f>
        <v>0</v>
      </c>
    </row>
    <row r="22" spans="1:35" ht="50.1" customHeight="1" x14ac:dyDescent="0.25">
      <c r="A22" s="93" t="s">
        <v>201</v>
      </c>
      <c r="B22" s="93">
        <v>12</v>
      </c>
      <c r="C22" s="93">
        <v>1113</v>
      </c>
      <c r="D22" s="94" t="s">
        <v>202</v>
      </c>
      <c r="E22" s="116" t="s">
        <v>45</v>
      </c>
      <c r="F22" s="106" t="s">
        <v>45</v>
      </c>
      <c r="G22" s="118" t="s">
        <v>159</v>
      </c>
      <c r="H22" s="117" t="s">
        <v>159</v>
      </c>
      <c r="I22" s="95"/>
      <c r="J22" s="96" t="s">
        <v>177</v>
      </c>
      <c r="K22" s="96" t="s">
        <v>177</v>
      </c>
      <c r="L22" s="93" t="s">
        <v>178</v>
      </c>
      <c r="M22" s="93">
        <v>200</v>
      </c>
      <c r="N22" s="93" t="s">
        <v>179</v>
      </c>
      <c r="O22" s="97">
        <v>200</v>
      </c>
      <c r="P22" s="93" t="s">
        <v>180</v>
      </c>
      <c r="Q22" s="93" t="s">
        <v>181</v>
      </c>
      <c r="R22" s="106" t="s">
        <v>174</v>
      </c>
      <c r="S22" s="98">
        <v>97584</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0</v>
      </c>
      <c r="AI22" s="104">
        <f>AA22*AH22</f>
        <v>0</v>
      </c>
    </row>
    <row r="23" spans="1:35" ht="50.1" customHeight="1" x14ac:dyDescent="0.25">
      <c r="A23" s="93" t="s">
        <v>203</v>
      </c>
      <c r="B23" s="93">
        <v>13</v>
      </c>
      <c r="C23" s="93">
        <v>52998</v>
      </c>
      <c r="D23" s="94" t="s">
        <v>196</v>
      </c>
      <c r="E23" s="116" t="s">
        <v>45</v>
      </c>
      <c r="F23" s="106" t="s">
        <v>45</v>
      </c>
      <c r="G23" s="118" t="s">
        <v>159</v>
      </c>
      <c r="H23" s="117" t="s">
        <v>159</v>
      </c>
      <c r="I23" s="95"/>
      <c r="J23" s="96" t="s">
        <v>177</v>
      </c>
      <c r="K23" s="96" t="s">
        <v>177</v>
      </c>
      <c r="L23" s="93" t="s">
        <v>184</v>
      </c>
      <c r="M23" s="93">
        <v>1</v>
      </c>
      <c r="N23" s="93" t="s">
        <v>179</v>
      </c>
      <c r="O23" s="97">
        <v>1</v>
      </c>
      <c r="P23" s="93" t="s">
        <v>180</v>
      </c>
      <c r="Q23" s="93" t="s">
        <v>181</v>
      </c>
      <c r="R23" s="106" t="s">
        <v>174</v>
      </c>
      <c r="S23" s="98">
        <v>5369.26</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0</v>
      </c>
      <c r="AI23" s="104">
        <f>AA23*AH23</f>
        <v>0</v>
      </c>
    </row>
    <row r="24" spans="1:35" ht="50.1" customHeight="1" x14ac:dyDescent="0.25">
      <c r="A24" s="93" t="s">
        <v>204</v>
      </c>
      <c r="B24" s="93">
        <v>14</v>
      </c>
      <c r="C24" s="93">
        <v>1089</v>
      </c>
      <c r="D24" s="94" t="s">
        <v>205</v>
      </c>
      <c r="E24" s="116" t="s">
        <v>45</v>
      </c>
      <c r="F24" s="106" t="s">
        <v>45</v>
      </c>
      <c r="G24" s="118" t="s">
        <v>159</v>
      </c>
      <c r="H24" s="117" t="s">
        <v>159</v>
      </c>
      <c r="I24" s="95"/>
      <c r="J24" s="96" t="s">
        <v>177</v>
      </c>
      <c r="K24" s="96" t="s">
        <v>177</v>
      </c>
      <c r="L24" s="93" t="s">
        <v>178</v>
      </c>
      <c r="M24" s="93">
        <v>100</v>
      </c>
      <c r="N24" s="93" t="s">
        <v>179</v>
      </c>
      <c r="O24" s="97">
        <v>100</v>
      </c>
      <c r="P24" s="93" t="s">
        <v>180</v>
      </c>
      <c r="Q24" s="93" t="s">
        <v>181</v>
      </c>
      <c r="R24" s="106" t="s">
        <v>174</v>
      </c>
      <c r="S24" s="98">
        <v>66661</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0</v>
      </c>
      <c r="AI24" s="104">
        <f>AA24*AH24</f>
        <v>0</v>
      </c>
    </row>
    <row r="25" spans="1:35" ht="50.1" customHeight="1" x14ac:dyDescent="0.25">
      <c r="A25" s="93" t="s">
        <v>206</v>
      </c>
      <c r="B25" s="93">
        <v>15</v>
      </c>
      <c r="C25" s="93">
        <v>53004</v>
      </c>
      <c r="D25" s="94" t="s">
        <v>207</v>
      </c>
      <c r="E25" s="116" t="s">
        <v>45</v>
      </c>
      <c r="F25" s="106" t="s">
        <v>45</v>
      </c>
      <c r="G25" s="118" t="s">
        <v>159</v>
      </c>
      <c r="H25" s="117" t="s">
        <v>159</v>
      </c>
      <c r="I25" s="95"/>
      <c r="J25" s="96" t="s">
        <v>177</v>
      </c>
      <c r="K25" s="96" t="s">
        <v>177</v>
      </c>
      <c r="L25" s="93" t="s">
        <v>184</v>
      </c>
      <c r="M25" s="93">
        <v>10</v>
      </c>
      <c r="N25" s="93" t="s">
        <v>179</v>
      </c>
      <c r="O25" s="97">
        <v>10</v>
      </c>
      <c r="P25" s="93" t="s">
        <v>180</v>
      </c>
      <c r="Q25" s="93" t="s">
        <v>181</v>
      </c>
      <c r="R25" s="106" t="s">
        <v>174</v>
      </c>
      <c r="S25" s="98">
        <v>73958.399999999994</v>
      </c>
      <c r="T25" s="99">
        <v>0</v>
      </c>
      <c r="U25" s="100" t="s">
        <v>158</v>
      </c>
      <c r="V25" s="98">
        <v>0</v>
      </c>
      <c r="W25" s="101">
        <f>ROUND(ROUND(T25,2)*ROUND(M25,3),2)</f>
        <v>0</v>
      </c>
      <c r="X25" s="101">
        <f>ROUND(W25*IF(UPPER(U25)="20%",20,1)*IF(UPPER(U25)="10%",10,1)*IF(UPPER(U25)="НДС не облагается",0,1)/100,2)</f>
        <v>0</v>
      </c>
      <c r="Y25" s="101">
        <f>ROUND(X25+W25,2)</f>
        <v>0</v>
      </c>
      <c r="Z25" s="102">
        <f>IF(T25&gt;IF(V25=0,T25,V25),1,0)</f>
        <v>0</v>
      </c>
      <c r="AA25" s="102">
        <f t="shared" si="0"/>
        <v>0</v>
      </c>
      <c r="AB25" s="102">
        <f t="shared" si="1"/>
        <v>0</v>
      </c>
      <c r="AC25" s="102">
        <f t="shared" si="2"/>
        <v>0</v>
      </c>
      <c r="AD25" s="103">
        <f t="shared" si="3"/>
        <v>1</v>
      </c>
      <c r="AE25" s="103">
        <f>IF(AND(E25="Да",OR(AND(F25 = "Да",ISBLANK(G25)),AND(F25 = "Да", G25 = "В соответствии с техническим заданием"),AND(F25 = "Нет",NOT(G25 = "В соответствии с техническим заданием")))),1,0)</f>
        <v>0</v>
      </c>
      <c r="AF25" s="104">
        <f>IF(AND(E25="Да",OR(AND(F25 = "Да",ISBLANK(H25)),AND(F25 = "Да", H25 = "В соответствии с техническим заданием"),AND(F25 = "Нет",NOT(H25 = "В соответствии с техническим заданием")))),1,0)</f>
        <v>0</v>
      </c>
      <c r="AG25" s="104">
        <f>IF(OR(AND(E25="Нет",F25="Нет"),AND(E25="Да",F25="Нет"),AND(E25="Да",F25="Да")),0,1)</f>
        <v>0</v>
      </c>
      <c r="AH25" s="104">
        <f>IF(AND(R25="Россия"),1,0)</f>
        <v>0</v>
      </c>
      <c r="AI25" s="104">
        <f>AA25*AH25</f>
        <v>0</v>
      </c>
    </row>
    <row r="26" spans="1:35" ht="50.1" customHeight="1" x14ac:dyDescent="0.25">
      <c r="A26" s="93" t="s">
        <v>208</v>
      </c>
      <c r="B26" s="93">
        <v>16</v>
      </c>
      <c r="C26" s="93">
        <v>52678</v>
      </c>
      <c r="D26" s="94" t="s">
        <v>209</v>
      </c>
      <c r="E26" s="116" t="s">
        <v>45</v>
      </c>
      <c r="F26" s="106" t="s">
        <v>45</v>
      </c>
      <c r="G26" s="118" t="s">
        <v>159</v>
      </c>
      <c r="H26" s="117" t="s">
        <v>159</v>
      </c>
      <c r="I26" s="95"/>
      <c r="J26" s="96" t="s">
        <v>177</v>
      </c>
      <c r="K26" s="96" t="s">
        <v>177</v>
      </c>
      <c r="L26" s="93" t="s">
        <v>178</v>
      </c>
      <c r="M26" s="93">
        <v>6</v>
      </c>
      <c r="N26" s="93" t="s">
        <v>179</v>
      </c>
      <c r="O26" s="97">
        <v>6</v>
      </c>
      <c r="P26" s="93" t="s">
        <v>180</v>
      </c>
      <c r="Q26" s="93" t="s">
        <v>181</v>
      </c>
      <c r="R26" s="106" t="s">
        <v>174</v>
      </c>
      <c r="S26" s="98">
        <v>17218.439999999999</v>
      </c>
      <c r="T26" s="99">
        <v>0</v>
      </c>
      <c r="U26" s="100" t="s">
        <v>158</v>
      </c>
      <c r="V26" s="98">
        <v>0</v>
      </c>
      <c r="W26" s="101">
        <f>ROUND(ROUND(T26,2)*ROUND(M26,3),2)</f>
        <v>0</v>
      </c>
      <c r="X26" s="101">
        <f>ROUND(W26*IF(UPPER(U26)="20%",20,1)*IF(UPPER(U26)="10%",10,1)*IF(UPPER(U26)="НДС не облагается",0,1)/100,2)</f>
        <v>0</v>
      </c>
      <c r="Y26" s="101">
        <f>ROUND(X26+W26,2)</f>
        <v>0</v>
      </c>
      <c r="Z26" s="102">
        <f>IF(T26&gt;IF(V26=0,T26,V26),1,0)</f>
        <v>0</v>
      </c>
      <c r="AA26" s="102">
        <f t="shared" si="0"/>
        <v>0</v>
      </c>
      <c r="AB26" s="102">
        <f t="shared" si="1"/>
        <v>0</v>
      </c>
      <c r="AC26" s="102">
        <f t="shared" si="2"/>
        <v>0</v>
      </c>
      <c r="AD26" s="103">
        <f t="shared" si="3"/>
        <v>1</v>
      </c>
      <c r="AE26" s="103">
        <f>IF(AND(E26="Да",OR(AND(F26 = "Да",ISBLANK(G26)),AND(F26 = "Да", G26 = "В соответствии с техническим заданием"),AND(F26 = "Нет",NOT(G26 = "В соответствии с техническим заданием")))),1,0)</f>
        <v>0</v>
      </c>
      <c r="AF26" s="104">
        <f>IF(AND(E26="Да",OR(AND(F26 = "Да",ISBLANK(H26)),AND(F26 = "Да", H26 = "В соответствии с техническим заданием"),AND(F26 = "Нет",NOT(H26 = "В соответствии с техническим заданием")))),1,0)</f>
        <v>0</v>
      </c>
      <c r="AG26" s="104">
        <f>IF(OR(AND(E26="Нет",F26="Нет"),AND(E26="Да",F26="Нет"),AND(E26="Да",F26="Да")),0,1)</f>
        <v>0</v>
      </c>
      <c r="AH26" s="104">
        <f>IF(AND(R26="Россия"),1,0)</f>
        <v>0</v>
      </c>
      <c r="AI26" s="104">
        <f>AA26*AH26</f>
        <v>0</v>
      </c>
    </row>
    <row r="27" spans="1:35" ht="50.1" customHeight="1" x14ac:dyDescent="0.25">
      <c r="A27" s="93" t="s">
        <v>210</v>
      </c>
      <c r="B27" s="93">
        <v>17</v>
      </c>
      <c r="C27" s="93">
        <v>22</v>
      </c>
      <c r="D27" s="94" t="s">
        <v>211</v>
      </c>
      <c r="E27" s="116" t="s">
        <v>45</v>
      </c>
      <c r="F27" s="106" t="s">
        <v>45</v>
      </c>
      <c r="G27" s="118" t="s">
        <v>159</v>
      </c>
      <c r="H27" s="117" t="s">
        <v>159</v>
      </c>
      <c r="I27" s="95"/>
      <c r="J27" s="96" t="s">
        <v>177</v>
      </c>
      <c r="K27" s="96" t="s">
        <v>177</v>
      </c>
      <c r="L27" s="93" t="s">
        <v>178</v>
      </c>
      <c r="M27" s="93">
        <v>6</v>
      </c>
      <c r="N27" s="93" t="s">
        <v>179</v>
      </c>
      <c r="O27" s="97">
        <v>6</v>
      </c>
      <c r="P27" s="93" t="s">
        <v>180</v>
      </c>
      <c r="Q27" s="93" t="s">
        <v>181</v>
      </c>
      <c r="R27" s="106" t="s">
        <v>174</v>
      </c>
      <c r="S27" s="98">
        <v>21571.200000000001</v>
      </c>
      <c r="T27" s="99">
        <v>0</v>
      </c>
      <c r="U27" s="100" t="s">
        <v>158</v>
      </c>
      <c r="V27" s="98">
        <v>0</v>
      </c>
      <c r="W27" s="101">
        <f>ROUND(ROUND(T27,2)*ROUND(M27,3),2)</f>
        <v>0</v>
      </c>
      <c r="X27" s="101">
        <f>ROUND(W27*IF(UPPER(U27)="20%",20,1)*IF(UPPER(U27)="10%",10,1)*IF(UPPER(U27)="НДС не облагается",0,1)/100,2)</f>
        <v>0</v>
      </c>
      <c r="Y27" s="101">
        <f>ROUND(X27+W27,2)</f>
        <v>0</v>
      </c>
      <c r="Z27" s="102">
        <f>IF(T27&gt;IF(V27=0,T27,V27),1,0)</f>
        <v>0</v>
      </c>
      <c r="AA27" s="102">
        <f t="shared" si="0"/>
        <v>0</v>
      </c>
      <c r="AB27" s="102">
        <f t="shared" si="1"/>
        <v>0</v>
      </c>
      <c r="AC27" s="102">
        <f t="shared" si="2"/>
        <v>0</v>
      </c>
      <c r="AD27" s="103">
        <f t="shared" si="3"/>
        <v>1</v>
      </c>
      <c r="AE27" s="103">
        <f>IF(AND(E27="Да",OR(AND(F27 = "Да",ISBLANK(G27)),AND(F27 = "Да", G27 = "В соответствии с техническим заданием"),AND(F27 = "Нет",NOT(G27 = "В соответствии с техническим заданием")))),1,0)</f>
        <v>0</v>
      </c>
      <c r="AF27" s="104">
        <f>IF(AND(E27="Да",OR(AND(F27 = "Да",ISBLANK(H27)),AND(F27 = "Да", H27 = "В соответствии с техническим заданием"),AND(F27 = "Нет",NOT(H27 = "В соответствии с техническим заданием")))),1,0)</f>
        <v>0</v>
      </c>
      <c r="AG27" s="104">
        <f>IF(OR(AND(E27="Нет",F27="Нет"),AND(E27="Да",F27="Нет"),AND(E27="Да",F27="Да")),0,1)</f>
        <v>0</v>
      </c>
      <c r="AH27" s="104">
        <f>IF(AND(R27="Россия"),1,0)</f>
        <v>0</v>
      </c>
      <c r="AI27" s="104">
        <f>AA27*AH27</f>
        <v>0</v>
      </c>
    </row>
    <row r="28" spans="1:35" ht="50.1" customHeight="1" x14ac:dyDescent="0.25">
      <c r="A28" s="93" t="s">
        <v>212</v>
      </c>
      <c r="B28" s="93">
        <v>18</v>
      </c>
      <c r="C28" s="93">
        <v>33</v>
      </c>
      <c r="D28" s="94" t="s">
        <v>213</v>
      </c>
      <c r="E28" s="116" t="s">
        <v>45</v>
      </c>
      <c r="F28" s="106" t="s">
        <v>45</v>
      </c>
      <c r="G28" s="118" t="s">
        <v>159</v>
      </c>
      <c r="H28" s="117" t="s">
        <v>159</v>
      </c>
      <c r="I28" s="95"/>
      <c r="J28" s="96" t="s">
        <v>177</v>
      </c>
      <c r="K28" s="96" t="s">
        <v>177</v>
      </c>
      <c r="L28" s="93" t="s">
        <v>178</v>
      </c>
      <c r="M28" s="93">
        <v>100</v>
      </c>
      <c r="N28" s="93" t="s">
        <v>179</v>
      </c>
      <c r="O28" s="97">
        <v>107</v>
      </c>
      <c r="P28" s="93" t="s">
        <v>180</v>
      </c>
      <c r="Q28" s="93" t="s">
        <v>181</v>
      </c>
      <c r="R28" s="106" t="s">
        <v>174</v>
      </c>
      <c r="S28" s="98">
        <v>21079</v>
      </c>
      <c r="T28" s="99">
        <v>0</v>
      </c>
      <c r="U28" s="100" t="s">
        <v>158</v>
      </c>
      <c r="V28" s="98">
        <v>0</v>
      </c>
      <c r="W28" s="101">
        <f>ROUND(ROUND(T28,2)*ROUND(M28,3),2)</f>
        <v>0</v>
      </c>
      <c r="X28" s="101">
        <f>ROUND(W28*IF(UPPER(U28)="20%",20,1)*IF(UPPER(U28)="10%",10,1)*IF(UPPER(U28)="НДС не облагается",0,1)/100,2)</f>
        <v>0</v>
      </c>
      <c r="Y28" s="101">
        <f>ROUND(X28+W28,2)</f>
        <v>0</v>
      </c>
      <c r="Z28" s="102">
        <f>IF(T28&gt;IF(V28=0,T28,V28),1,0)</f>
        <v>0</v>
      </c>
      <c r="AA28" s="102">
        <f t="shared" si="0"/>
        <v>0</v>
      </c>
      <c r="AB28" s="102">
        <f t="shared" si="1"/>
        <v>0</v>
      </c>
      <c r="AC28" s="102">
        <f t="shared" si="2"/>
        <v>0</v>
      </c>
      <c r="AD28" s="103">
        <f t="shared" si="3"/>
        <v>1</v>
      </c>
      <c r="AE28" s="103">
        <f>IF(AND(E28="Да",OR(AND(F28 = "Да",ISBLANK(G28)),AND(F28 = "Да", G28 = "В соответствии с техническим заданием"),AND(F28 = "Нет",NOT(G28 = "В соответствии с техническим заданием")))),1,0)</f>
        <v>0</v>
      </c>
      <c r="AF28" s="104">
        <f>IF(AND(E28="Да",OR(AND(F28 = "Да",ISBLANK(H28)),AND(F28 = "Да", H28 = "В соответствии с техническим заданием"),AND(F28 = "Нет",NOT(H28 = "В соответствии с техническим заданием")))),1,0)</f>
        <v>0</v>
      </c>
      <c r="AG28" s="104">
        <f>IF(OR(AND(E28="Нет",F28="Нет"),AND(E28="Да",F28="Нет"),AND(E28="Да",F28="Да")),0,1)</f>
        <v>0</v>
      </c>
      <c r="AH28" s="104">
        <f>IF(AND(R28="Россия"),1,0)</f>
        <v>0</v>
      </c>
      <c r="AI28" s="104">
        <f>AA28*AH28</f>
        <v>0</v>
      </c>
    </row>
    <row r="29" spans="1:35" ht="50.1" customHeight="1" x14ac:dyDescent="0.25">
      <c r="A29" s="93" t="s">
        <v>214</v>
      </c>
      <c r="B29" s="93">
        <v>19</v>
      </c>
      <c r="C29" s="93">
        <v>33</v>
      </c>
      <c r="D29" s="94" t="s">
        <v>213</v>
      </c>
      <c r="E29" s="116" t="s">
        <v>45</v>
      </c>
      <c r="F29" s="106" t="s">
        <v>45</v>
      </c>
      <c r="G29" s="118" t="s">
        <v>159</v>
      </c>
      <c r="H29" s="117" t="s">
        <v>159</v>
      </c>
      <c r="I29" s="95"/>
      <c r="J29" s="96" t="s">
        <v>177</v>
      </c>
      <c r="K29" s="96" t="s">
        <v>177</v>
      </c>
      <c r="L29" s="93" t="s">
        <v>178</v>
      </c>
      <c r="M29" s="93">
        <v>7</v>
      </c>
      <c r="N29" s="93" t="s">
        <v>179</v>
      </c>
      <c r="O29" s="97">
        <v>107</v>
      </c>
      <c r="P29" s="93" t="s">
        <v>180</v>
      </c>
      <c r="Q29" s="93" t="s">
        <v>181</v>
      </c>
      <c r="R29" s="106" t="s">
        <v>174</v>
      </c>
      <c r="S29" s="98">
        <v>9617.16</v>
      </c>
      <c r="T29" s="99">
        <v>0</v>
      </c>
      <c r="U29" s="100" t="s">
        <v>158</v>
      </c>
      <c r="V29" s="98">
        <v>0</v>
      </c>
      <c r="W29" s="101">
        <f>ROUND(ROUND(T29,2)*ROUND(M29,3),2)</f>
        <v>0</v>
      </c>
      <c r="X29" s="101">
        <f>ROUND(W29*IF(UPPER(U29)="20%",20,1)*IF(UPPER(U29)="10%",10,1)*IF(UPPER(U29)="НДС не облагается",0,1)/100,2)</f>
        <v>0</v>
      </c>
      <c r="Y29" s="101">
        <f>ROUND(X29+W29,2)</f>
        <v>0</v>
      </c>
      <c r="Z29" s="102">
        <f>IF(T29&gt;IF(V29=0,T29,V29),1,0)</f>
        <v>0</v>
      </c>
      <c r="AA29" s="102">
        <f t="shared" si="0"/>
        <v>0</v>
      </c>
      <c r="AB29" s="102">
        <f t="shared" si="1"/>
        <v>0</v>
      </c>
      <c r="AC29" s="102">
        <f t="shared" si="2"/>
        <v>0</v>
      </c>
      <c r="AD29" s="103">
        <f t="shared" si="3"/>
        <v>1</v>
      </c>
      <c r="AE29" s="103">
        <f>IF(AND(E29="Да",OR(AND(F29 = "Да",ISBLANK(G29)),AND(F29 = "Да", G29 = "В соответствии с техническим заданием"),AND(F29 = "Нет",NOT(G29 = "В соответствии с техническим заданием")))),1,0)</f>
        <v>0</v>
      </c>
      <c r="AF29" s="104">
        <f>IF(AND(E29="Да",OR(AND(F29 = "Да",ISBLANK(H29)),AND(F29 = "Да", H29 = "В соответствии с техническим заданием"),AND(F29 = "Нет",NOT(H29 = "В соответствии с техническим заданием")))),1,0)</f>
        <v>0</v>
      </c>
      <c r="AG29" s="104">
        <f>IF(OR(AND(E29="Нет",F29="Нет"),AND(E29="Да",F29="Нет"),AND(E29="Да",F29="Да")),0,1)</f>
        <v>0</v>
      </c>
      <c r="AH29" s="104">
        <f>IF(AND(R29="Россия"),1,0)</f>
        <v>0</v>
      </c>
      <c r="AI29" s="104">
        <f>AA29*AH29</f>
        <v>0</v>
      </c>
    </row>
    <row r="30" spans="1:35" ht="50.1" customHeight="1" x14ac:dyDescent="0.25">
      <c r="A30" s="93" t="s">
        <v>215</v>
      </c>
      <c r="B30" s="93">
        <v>20</v>
      </c>
      <c r="C30" s="93">
        <v>15</v>
      </c>
      <c r="D30" s="94" t="s">
        <v>216</v>
      </c>
      <c r="E30" s="116" t="s">
        <v>45</v>
      </c>
      <c r="F30" s="106" t="s">
        <v>45</v>
      </c>
      <c r="G30" s="118" t="s">
        <v>159</v>
      </c>
      <c r="H30" s="117" t="s">
        <v>159</v>
      </c>
      <c r="I30" s="95"/>
      <c r="J30" s="96" t="s">
        <v>177</v>
      </c>
      <c r="K30" s="96" t="s">
        <v>177</v>
      </c>
      <c r="L30" s="93" t="s">
        <v>178</v>
      </c>
      <c r="M30" s="93">
        <v>240</v>
      </c>
      <c r="N30" s="93" t="s">
        <v>179</v>
      </c>
      <c r="O30" s="97">
        <v>240</v>
      </c>
      <c r="P30" s="93" t="s">
        <v>180</v>
      </c>
      <c r="Q30" s="93" t="s">
        <v>181</v>
      </c>
      <c r="R30" s="106" t="s">
        <v>174</v>
      </c>
      <c r="S30" s="98">
        <v>55473.599999999999</v>
      </c>
      <c r="T30" s="99">
        <v>0</v>
      </c>
      <c r="U30" s="100" t="s">
        <v>158</v>
      </c>
      <c r="V30" s="98">
        <v>0</v>
      </c>
      <c r="W30" s="101">
        <f>ROUND(ROUND(T30,2)*ROUND(M30,3),2)</f>
        <v>0</v>
      </c>
      <c r="X30" s="101">
        <f>ROUND(W30*IF(UPPER(U30)="20%",20,1)*IF(UPPER(U30)="10%",10,1)*IF(UPPER(U30)="НДС не облагается",0,1)/100,2)</f>
        <v>0</v>
      </c>
      <c r="Y30" s="101">
        <f>ROUND(X30+W30,2)</f>
        <v>0</v>
      </c>
      <c r="Z30" s="102">
        <f>IF(T30&gt;IF(V30=0,T30,V30),1,0)</f>
        <v>0</v>
      </c>
      <c r="AA30" s="102">
        <f t="shared" si="0"/>
        <v>0</v>
      </c>
      <c r="AB30" s="102">
        <f t="shared" si="1"/>
        <v>0</v>
      </c>
      <c r="AC30" s="102">
        <f t="shared" si="2"/>
        <v>0</v>
      </c>
      <c r="AD30" s="103">
        <f t="shared" si="3"/>
        <v>1</v>
      </c>
      <c r="AE30" s="103">
        <f>IF(AND(E30="Да",OR(AND(F30 = "Да",ISBLANK(G30)),AND(F30 = "Да", G30 = "В соответствии с техническим заданием"),AND(F30 = "Нет",NOT(G30 = "В соответствии с техническим заданием")))),1,0)</f>
        <v>0</v>
      </c>
      <c r="AF30" s="104">
        <f>IF(AND(E30="Да",OR(AND(F30 = "Да",ISBLANK(H30)),AND(F30 = "Да", H30 = "В соответствии с техническим заданием"),AND(F30 = "Нет",NOT(H30 = "В соответствии с техническим заданием")))),1,0)</f>
        <v>0</v>
      </c>
      <c r="AG30" s="104">
        <f>IF(OR(AND(E30="Нет",F30="Нет"),AND(E30="Да",F30="Нет"),AND(E30="Да",F30="Да")),0,1)</f>
        <v>0</v>
      </c>
      <c r="AH30" s="104">
        <f>IF(AND(R30="Россия"),1,0)</f>
        <v>0</v>
      </c>
      <c r="AI30" s="104">
        <f>AA30*AH30</f>
        <v>0</v>
      </c>
    </row>
    <row r="31" spans="1:35" ht="50.1" customHeight="1" x14ac:dyDescent="0.25">
      <c r="A31" s="93" t="s">
        <v>217</v>
      </c>
      <c r="B31" s="93">
        <v>21</v>
      </c>
      <c r="C31" s="93">
        <v>22</v>
      </c>
      <c r="D31" s="94" t="s">
        <v>218</v>
      </c>
      <c r="E31" s="116" t="s">
        <v>45</v>
      </c>
      <c r="F31" s="106" t="s">
        <v>45</v>
      </c>
      <c r="G31" s="118" t="s">
        <v>159</v>
      </c>
      <c r="H31" s="117" t="s">
        <v>159</v>
      </c>
      <c r="I31" s="95"/>
      <c r="J31" s="96" t="s">
        <v>177</v>
      </c>
      <c r="K31" s="96" t="s">
        <v>177</v>
      </c>
      <c r="L31" s="93" t="s">
        <v>178</v>
      </c>
      <c r="M31" s="93">
        <v>2</v>
      </c>
      <c r="N31" s="93" t="s">
        <v>179</v>
      </c>
      <c r="O31" s="97">
        <v>2</v>
      </c>
      <c r="P31" s="93" t="s">
        <v>180</v>
      </c>
      <c r="Q31" s="93" t="s">
        <v>181</v>
      </c>
      <c r="R31" s="106" t="s">
        <v>174</v>
      </c>
      <c r="S31" s="98">
        <v>1579.32</v>
      </c>
      <c r="T31" s="99">
        <v>0</v>
      </c>
      <c r="U31" s="100" t="s">
        <v>158</v>
      </c>
      <c r="V31" s="98">
        <v>0</v>
      </c>
      <c r="W31" s="101">
        <f>ROUND(ROUND(T31,2)*ROUND(M31,3),2)</f>
        <v>0</v>
      </c>
      <c r="X31" s="101">
        <f>ROUND(W31*IF(UPPER(U31)="20%",20,1)*IF(UPPER(U31)="10%",10,1)*IF(UPPER(U31)="НДС не облагается",0,1)/100,2)</f>
        <v>0</v>
      </c>
      <c r="Y31" s="101">
        <f>ROUND(X31+W31,2)</f>
        <v>0</v>
      </c>
      <c r="Z31" s="102">
        <f>IF(T31&gt;IF(V31=0,T31,V31),1,0)</f>
        <v>0</v>
      </c>
      <c r="AA31" s="102">
        <f t="shared" si="0"/>
        <v>0</v>
      </c>
      <c r="AB31" s="102">
        <f t="shared" si="1"/>
        <v>0</v>
      </c>
      <c r="AC31" s="102">
        <f t="shared" si="2"/>
        <v>0</v>
      </c>
      <c r="AD31" s="103">
        <f t="shared" si="3"/>
        <v>1</v>
      </c>
      <c r="AE31" s="103">
        <f>IF(AND(E31="Да",OR(AND(F31 = "Да",ISBLANK(G31)),AND(F31 = "Да", G31 = "В соответствии с техническим заданием"),AND(F31 = "Нет",NOT(G31 = "В соответствии с техническим заданием")))),1,0)</f>
        <v>0</v>
      </c>
      <c r="AF31" s="104">
        <f>IF(AND(E31="Да",OR(AND(F31 = "Да",ISBLANK(H31)),AND(F31 = "Да", H31 = "В соответствии с техническим заданием"),AND(F31 = "Нет",NOT(H31 = "В соответствии с техническим заданием")))),1,0)</f>
        <v>0</v>
      </c>
      <c r="AG31" s="104">
        <f>IF(OR(AND(E31="Нет",F31="Нет"),AND(E31="Да",F31="Нет"),AND(E31="Да",F31="Да")),0,1)</f>
        <v>0</v>
      </c>
      <c r="AH31" s="104">
        <f>IF(AND(R31="Россия"),1,0)</f>
        <v>0</v>
      </c>
      <c r="AI31" s="104">
        <f>AA31*AH31</f>
        <v>0</v>
      </c>
    </row>
    <row r="32" spans="1:35" ht="50.1" customHeight="1" x14ac:dyDescent="0.25">
      <c r="A32" s="93" t="s">
        <v>219</v>
      </c>
      <c r="B32" s="93">
        <v>22</v>
      </c>
      <c r="C32" s="93">
        <v>179</v>
      </c>
      <c r="D32" s="94" t="s">
        <v>220</v>
      </c>
      <c r="E32" s="116" t="s">
        <v>45</v>
      </c>
      <c r="F32" s="106" t="s">
        <v>45</v>
      </c>
      <c r="G32" s="118" t="s">
        <v>159</v>
      </c>
      <c r="H32" s="117" t="s">
        <v>159</v>
      </c>
      <c r="I32" s="95"/>
      <c r="J32" s="96" t="s">
        <v>177</v>
      </c>
      <c r="K32" s="96" t="s">
        <v>177</v>
      </c>
      <c r="L32" s="93" t="s">
        <v>178</v>
      </c>
      <c r="M32" s="93">
        <v>7</v>
      </c>
      <c r="N32" s="93" t="s">
        <v>179</v>
      </c>
      <c r="O32" s="97">
        <v>7</v>
      </c>
      <c r="P32" s="93" t="s">
        <v>180</v>
      </c>
      <c r="Q32" s="93" t="s">
        <v>181</v>
      </c>
      <c r="R32" s="106" t="s">
        <v>174</v>
      </c>
      <c r="S32" s="98">
        <v>3984.68</v>
      </c>
      <c r="T32" s="99">
        <v>0</v>
      </c>
      <c r="U32" s="100" t="s">
        <v>158</v>
      </c>
      <c r="V32" s="98">
        <v>0</v>
      </c>
      <c r="W32" s="101">
        <f>ROUND(ROUND(T32,2)*ROUND(M32,3),2)</f>
        <v>0</v>
      </c>
      <c r="X32" s="101">
        <f>ROUND(W32*IF(UPPER(U32)="20%",20,1)*IF(UPPER(U32)="10%",10,1)*IF(UPPER(U32)="НДС не облагается",0,1)/100,2)</f>
        <v>0</v>
      </c>
      <c r="Y32" s="101">
        <f>ROUND(X32+W32,2)</f>
        <v>0</v>
      </c>
      <c r="Z32" s="102">
        <f>IF(T32&gt;IF(V32=0,T32,V32),1,0)</f>
        <v>0</v>
      </c>
      <c r="AA32" s="102">
        <f t="shared" si="0"/>
        <v>0</v>
      </c>
      <c r="AB32" s="102">
        <f t="shared" si="1"/>
        <v>0</v>
      </c>
      <c r="AC32" s="102">
        <f t="shared" si="2"/>
        <v>0</v>
      </c>
      <c r="AD32" s="103">
        <f t="shared" si="3"/>
        <v>1</v>
      </c>
      <c r="AE32" s="103">
        <f>IF(AND(E32="Да",OR(AND(F32 = "Да",ISBLANK(G32)),AND(F32 = "Да", G32 = "В соответствии с техническим заданием"),AND(F32 = "Нет",NOT(G32 = "В соответствии с техническим заданием")))),1,0)</f>
        <v>0</v>
      </c>
      <c r="AF32" s="104">
        <f>IF(AND(E32="Да",OR(AND(F32 = "Да",ISBLANK(H32)),AND(F32 = "Да", H32 = "В соответствии с техническим заданием"),AND(F32 = "Нет",NOT(H32 = "В соответствии с техническим заданием")))),1,0)</f>
        <v>0</v>
      </c>
      <c r="AG32" s="104">
        <f>IF(OR(AND(E32="Нет",F32="Нет"),AND(E32="Да",F32="Нет"),AND(E32="Да",F32="Да")),0,1)</f>
        <v>0</v>
      </c>
      <c r="AH32" s="104">
        <f>IF(AND(R32="Россия"),1,0)</f>
        <v>0</v>
      </c>
      <c r="AI32" s="104">
        <f>AA32*AH32</f>
        <v>0</v>
      </c>
    </row>
    <row r="33" spans="1:35" ht="50.1" customHeight="1" x14ac:dyDescent="0.25">
      <c r="A33" s="93" t="s">
        <v>221</v>
      </c>
      <c r="B33" s="93">
        <v>23</v>
      </c>
      <c r="C33" s="93">
        <v>53038</v>
      </c>
      <c r="D33" s="94" t="s">
        <v>222</v>
      </c>
      <c r="E33" s="116" t="s">
        <v>45</v>
      </c>
      <c r="F33" s="106" t="s">
        <v>45</v>
      </c>
      <c r="G33" s="118" t="s">
        <v>159</v>
      </c>
      <c r="H33" s="117" t="s">
        <v>159</v>
      </c>
      <c r="I33" s="95"/>
      <c r="J33" s="96" t="s">
        <v>177</v>
      </c>
      <c r="K33" s="96" t="s">
        <v>177</v>
      </c>
      <c r="L33" s="93" t="s">
        <v>184</v>
      </c>
      <c r="M33" s="93">
        <v>15</v>
      </c>
      <c r="N33" s="93" t="s">
        <v>179</v>
      </c>
      <c r="O33" s="97">
        <v>15</v>
      </c>
      <c r="P33" s="93" t="s">
        <v>180</v>
      </c>
      <c r="Q33" s="93" t="s">
        <v>181</v>
      </c>
      <c r="R33" s="106" t="s">
        <v>174</v>
      </c>
      <c r="S33" s="98">
        <v>23834.25</v>
      </c>
      <c r="T33" s="99">
        <v>0</v>
      </c>
      <c r="U33" s="100" t="s">
        <v>158</v>
      </c>
      <c r="V33" s="98">
        <v>0</v>
      </c>
      <c r="W33" s="101">
        <f>ROUND(ROUND(T33,2)*ROUND(M33,3),2)</f>
        <v>0</v>
      </c>
      <c r="X33" s="101">
        <f>ROUND(W33*IF(UPPER(U33)="20%",20,1)*IF(UPPER(U33)="10%",10,1)*IF(UPPER(U33)="НДС не облагается",0,1)/100,2)</f>
        <v>0</v>
      </c>
      <c r="Y33" s="101">
        <f>ROUND(X33+W33,2)</f>
        <v>0</v>
      </c>
      <c r="Z33" s="102">
        <f>IF(T33&gt;IF(V33=0,T33,V33),1,0)</f>
        <v>0</v>
      </c>
      <c r="AA33" s="102">
        <f t="shared" si="0"/>
        <v>0</v>
      </c>
      <c r="AB33" s="102">
        <f t="shared" si="1"/>
        <v>0</v>
      </c>
      <c r="AC33" s="102">
        <f t="shared" si="2"/>
        <v>0</v>
      </c>
      <c r="AD33" s="103">
        <f t="shared" si="3"/>
        <v>1</v>
      </c>
      <c r="AE33" s="103">
        <f>IF(AND(E33="Да",OR(AND(F33 = "Да",ISBLANK(G33)),AND(F33 = "Да", G33 = "В соответствии с техническим заданием"),AND(F33 = "Нет",NOT(G33 = "В соответствии с техническим заданием")))),1,0)</f>
        <v>0</v>
      </c>
      <c r="AF33" s="104">
        <f>IF(AND(E33="Да",OR(AND(F33 = "Да",ISBLANK(H33)),AND(F33 = "Да", H33 = "В соответствии с техническим заданием"),AND(F33 = "Нет",NOT(H33 = "В соответствии с техническим заданием")))),1,0)</f>
        <v>0</v>
      </c>
      <c r="AG33" s="104">
        <f>IF(OR(AND(E33="Нет",F33="Нет"),AND(E33="Да",F33="Нет"),AND(E33="Да",F33="Да")),0,1)</f>
        <v>0</v>
      </c>
      <c r="AH33" s="104">
        <f>IF(AND(R33="Россия"),1,0)</f>
        <v>0</v>
      </c>
      <c r="AI33" s="104">
        <f>AA33*AH33</f>
        <v>0</v>
      </c>
    </row>
    <row r="34" spans="1:35" ht="50.1" customHeight="1" x14ac:dyDescent="0.25">
      <c r="A34" s="93" t="s">
        <v>223</v>
      </c>
      <c r="B34" s="93">
        <v>24</v>
      </c>
      <c r="C34" s="93">
        <v>26</v>
      </c>
      <c r="D34" s="94" t="s">
        <v>224</v>
      </c>
      <c r="E34" s="116" t="s">
        <v>45</v>
      </c>
      <c r="F34" s="106" t="s">
        <v>45</v>
      </c>
      <c r="G34" s="118" t="s">
        <v>159</v>
      </c>
      <c r="H34" s="117" t="s">
        <v>159</v>
      </c>
      <c r="I34" s="95"/>
      <c r="J34" s="96" t="s">
        <v>177</v>
      </c>
      <c r="K34" s="96" t="s">
        <v>177</v>
      </c>
      <c r="L34" s="93" t="s">
        <v>178</v>
      </c>
      <c r="M34" s="93">
        <v>4</v>
      </c>
      <c r="N34" s="93" t="s">
        <v>179</v>
      </c>
      <c r="O34" s="97">
        <v>4</v>
      </c>
      <c r="P34" s="93" t="s">
        <v>180</v>
      </c>
      <c r="Q34" s="93" t="s">
        <v>181</v>
      </c>
      <c r="R34" s="106" t="s">
        <v>174</v>
      </c>
      <c r="S34" s="98">
        <v>1639.24</v>
      </c>
      <c r="T34" s="99">
        <v>0</v>
      </c>
      <c r="U34" s="100" t="s">
        <v>158</v>
      </c>
      <c r="V34" s="98">
        <v>0</v>
      </c>
      <c r="W34" s="101">
        <f>ROUND(ROUND(T34,2)*ROUND(M34,3),2)</f>
        <v>0</v>
      </c>
      <c r="X34" s="101">
        <f>ROUND(W34*IF(UPPER(U34)="20%",20,1)*IF(UPPER(U34)="10%",10,1)*IF(UPPER(U34)="НДС не облагается",0,1)/100,2)</f>
        <v>0</v>
      </c>
      <c r="Y34" s="101">
        <f>ROUND(X34+W34,2)</f>
        <v>0</v>
      </c>
      <c r="Z34" s="102">
        <f>IF(T34&gt;IF(V34=0,T34,V34),1,0)</f>
        <v>0</v>
      </c>
      <c r="AA34" s="102">
        <f t="shared" si="0"/>
        <v>0</v>
      </c>
      <c r="AB34" s="102">
        <f t="shared" si="1"/>
        <v>0</v>
      </c>
      <c r="AC34" s="102">
        <f t="shared" si="2"/>
        <v>0</v>
      </c>
      <c r="AD34" s="103">
        <f t="shared" si="3"/>
        <v>1</v>
      </c>
      <c r="AE34" s="103">
        <f>IF(AND(E34="Да",OR(AND(F34 = "Да",ISBLANK(G34)),AND(F34 = "Да", G34 = "В соответствии с техническим заданием"),AND(F34 = "Нет",NOT(G34 = "В соответствии с техническим заданием")))),1,0)</f>
        <v>0</v>
      </c>
      <c r="AF34" s="104">
        <f>IF(AND(E34="Да",OR(AND(F34 = "Да",ISBLANK(H34)),AND(F34 = "Да", H34 = "В соответствии с техническим заданием"),AND(F34 = "Нет",NOT(H34 = "В соответствии с техническим заданием")))),1,0)</f>
        <v>0</v>
      </c>
      <c r="AG34" s="104">
        <f>IF(OR(AND(E34="Нет",F34="Нет"),AND(E34="Да",F34="Нет"),AND(E34="Да",F34="Да")),0,1)</f>
        <v>0</v>
      </c>
      <c r="AH34" s="104">
        <f>IF(AND(R34="Россия"),1,0)</f>
        <v>0</v>
      </c>
      <c r="AI34" s="104">
        <f>AA34*AH34</f>
        <v>0</v>
      </c>
    </row>
    <row r="35" spans="1:35" ht="50.1" customHeight="1" x14ac:dyDescent="0.25">
      <c r="A35" s="93" t="s">
        <v>225</v>
      </c>
      <c r="B35" s="93">
        <v>25</v>
      </c>
      <c r="C35" s="93">
        <v>16</v>
      </c>
      <c r="D35" s="94" t="s">
        <v>226</v>
      </c>
      <c r="E35" s="116" t="s">
        <v>45</v>
      </c>
      <c r="F35" s="106" t="s">
        <v>45</v>
      </c>
      <c r="G35" s="118" t="s">
        <v>159</v>
      </c>
      <c r="H35" s="117" t="s">
        <v>159</v>
      </c>
      <c r="I35" s="95"/>
      <c r="J35" s="96" t="s">
        <v>177</v>
      </c>
      <c r="K35" s="96" t="s">
        <v>177</v>
      </c>
      <c r="L35" s="93" t="s">
        <v>178</v>
      </c>
      <c r="M35" s="93">
        <v>2</v>
      </c>
      <c r="N35" s="93" t="s">
        <v>179</v>
      </c>
      <c r="O35" s="97">
        <v>11</v>
      </c>
      <c r="P35" s="93" t="s">
        <v>180</v>
      </c>
      <c r="Q35" s="93" t="s">
        <v>181</v>
      </c>
      <c r="R35" s="106" t="s">
        <v>174</v>
      </c>
      <c r="S35" s="98">
        <v>1090.6199999999999</v>
      </c>
      <c r="T35" s="99">
        <v>0</v>
      </c>
      <c r="U35" s="100" t="s">
        <v>158</v>
      </c>
      <c r="V35" s="98">
        <v>0</v>
      </c>
      <c r="W35" s="101">
        <f>ROUND(ROUND(T35,2)*ROUND(M35,3),2)</f>
        <v>0</v>
      </c>
      <c r="X35" s="101">
        <f>ROUND(W35*IF(UPPER(U35)="20%",20,1)*IF(UPPER(U35)="10%",10,1)*IF(UPPER(U35)="НДС не облагается",0,1)/100,2)</f>
        <v>0</v>
      </c>
      <c r="Y35" s="101">
        <f>ROUND(X35+W35,2)</f>
        <v>0</v>
      </c>
      <c r="Z35" s="102">
        <f>IF(T35&gt;IF(V35=0,T35,V35),1,0)</f>
        <v>0</v>
      </c>
      <c r="AA35" s="102">
        <f t="shared" si="0"/>
        <v>0</v>
      </c>
      <c r="AB35" s="102">
        <f t="shared" si="1"/>
        <v>0</v>
      </c>
      <c r="AC35" s="102">
        <f t="shared" si="2"/>
        <v>0</v>
      </c>
      <c r="AD35" s="103">
        <f t="shared" si="3"/>
        <v>1</v>
      </c>
      <c r="AE35" s="103">
        <f>IF(AND(E35="Да",OR(AND(F35 = "Да",ISBLANK(G35)),AND(F35 = "Да", G35 = "В соответствии с техническим заданием"),AND(F35 = "Нет",NOT(G35 = "В соответствии с техническим заданием")))),1,0)</f>
        <v>0</v>
      </c>
      <c r="AF35" s="104">
        <f>IF(AND(E35="Да",OR(AND(F35 = "Да",ISBLANK(H35)),AND(F35 = "Да", H35 = "В соответствии с техническим заданием"),AND(F35 = "Нет",NOT(H35 = "В соответствии с техническим заданием")))),1,0)</f>
        <v>0</v>
      </c>
      <c r="AG35" s="104">
        <f>IF(OR(AND(E35="Нет",F35="Нет"),AND(E35="Да",F35="Нет"),AND(E35="Да",F35="Да")),0,1)</f>
        <v>0</v>
      </c>
      <c r="AH35" s="104">
        <f>IF(AND(R35="Россия"),1,0)</f>
        <v>0</v>
      </c>
      <c r="AI35" s="104">
        <f>AA35*AH35</f>
        <v>0</v>
      </c>
    </row>
    <row r="36" spans="1:35" ht="50.1" customHeight="1" x14ac:dyDescent="0.25">
      <c r="A36" s="93" t="s">
        <v>227</v>
      </c>
      <c r="B36" s="93">
        <v>26</v>
      </c>
      <c r="C36" s="93">
        <v>16</v>
      </c>
      <c r="D36" s="94" t="s">
        <v>226</v>
      </c>
      <c r="E36" s="116" t="s">
        <v>45</v>
      </c>
      <c r="F36" s="106" t="s">
        <v>45</v>
      </c>
      <c r="G36" s="118" t="s">
        <v>159</v>
      </c>
      <c r="H36" s="117" t="s">
        <v>159</v>
      </c>
      <c r="I36" s="95"/>
      <c r="J36" s="96" t="s">
        <v>177</v>
      </c>
      <c r="K36" s="96" t="s">
        <v>177</v>
      </c>
      <c r="L36" s="93" t="s">
        <v>178</v>
      </c>
      <c r="M36" s="93">
        <v>9</v>
      </c>
      <c r="N36" s="93" t="s">
        <v>179</v>
      </c>
      <c r="O36" s="97">
        <v>11</v>
      </c>
      <c r="P36" s="93" t="s">
        <v>180</v>
      </c>
      <c r="Q36" s="93" t="s">
        <v>181</v>
      </c>
      <c r="R36" s="106" t="s">
        <v>174</v>
      </c>
      <c r="S36" s="98">
        <v>3620.88</v>
      </c>
      <c r="T36" s="99">
        <v>0</v>
      </c>
      <c r="U36" s="100" t="s">
        <v>158</v>
      </c>
      <c r="V36" s="98">
        <v>0</v>
      </c>
      <c r="W36" s="101">
        <f>ROUND(ROUND(T36,2)*ROUND(M36,3),2)</f>
        <v>0</v>
      </c>
      <c r="X36" s="101">
        <f>ROUND(W36*IF(UPPER(U36)="20%",20,1)*IF(UPPER(U36)="10%",10,1)*IF(UPPER(U36)="НДС не облагается",0,1)/100,2)</f>
        <v>0</v>
      </c>
      <c r="Y36" s="101">
        <f>ROUND(X36+W36,2)</f>
        <v>0</v>
      </c>
      <c r="Z36" s="102">
        <f>IF(T36&gt;IF(V36=0,T36,V36),1,0)</f>
        <v>0</v>
      </c>
      <c r="AA36" s="102">
        <f t="shared" si="0"/>
        <v>0</v>
      </c>
      <c r="AB36" s="102">
        <f t="shared" si="1"/>
        <v>0</v>
      </c>
      <c r="AC36" s="102">
        <f t="shared" si="2"/>
        <v>0</v>
      </c>
      <c r="AD36" s="103">
        <f t="shared" si="3"/>
        <v>1</v>
      </c>
      <c r="AE36" s="103">
        <f>IF(AND(E36="Да",OR(AND(F36 = "Да",ISBLANK(G36)),AND(F36 = "Да", G36 = "В соответствии с техническим заданием"),AND(F36 = "Нет",NOT(G36 = "В соответствии с техническим заданием")))),1,0)</f>
        <v>0</v>
      </c>
      <c r="AF36" s="104">
        <f>IF(AND(E36="Да",OR(AND(F36 = "Да",ISBLANK(H36)),AND(F36 = "Да", H36 = "В соответствии с техническим заданием"),AND(F36 = "Нет",NOT(H36 = "В соответствии с техническим заданием")))),1,0)</f>
        <v>0</v>
      </c>
      <c r="AG36" s="104">
        <f>IF(OR(AND(E36="Нет",F36="Нет"),AND(E36="Да",F36="Нет"),AND(E36="Да",F36="Да")),0,1)</f>
        <v>0</v>
      </c>
      <c r="AH36" s="104">
        <f>IF(AND(R36="Россия"),1,0)</f>
        <v>0</v>
      </c>
      <c r="AI36" s="104">
        <f>AA36*AH36</f>
        <v>0</v>
      </c>
    </row>
    <row r="37" spans="1:35" ht="50.1" customHeight="1" x14ac:dyDescent="0.25">
      <c r="A37" s="93" t="s">
        <v>228</v>
      </c>
      <c r="B37" s="93">
        <v>27</v>
      </c>
      <c r="C37" s="93">
        <v>52666</v>
      </c>
      <c r="D37" s="94" t="s">
        <v>194</v>
      </c>
      <c r="E37" s="116" t="s">
        <v>45</v>
      </c>
      <c r="F37" s="106" t="s">
        <v>45</v>
      </c>
      <c r="G37" s="118" t="s">
        <v>159</v>
      </c>
      <c r="H37" s="117" t="s">
        <v>159</v>
      </c>
      <c r="I37" s="95"/>
      <c r="J37" s="96" t="s">
        <v>177</v>
      </c>
      <c r="K37" s="96" t="s">
        <v>177</v>
      </c>
      <c r="L37" s="93" t="s">
        <v>178</v>
      </c>
      <c r="M37" s="93">
        <v>5</v>
      </c>
      <c r="N37" s="93" t="s">
        <v>179</v>
      </c>
      <c r="O37" s="97">
        <v>5</v>
      </c>
      <c r="P37" s="93" t="s">
        <v>180</v>
      </c>
      <c r="Q37" s="93" t="s">
        <v>181</v>
      </c>
      <c r="R37" s="106" t="s">
        <v>174</v>
      </c>
      <c r="S37" s="98">
        <v>22191.8</v>
      </c>
      <c r="T37" s="99">
        <v>0</v>
      </c>
      <c r="U37" s="100" t="s">
        <v>158</v>
      </c>
      <c r="V37" s="98">
        <v>0</v>
      </c>
      <c r="W37" s="101">
        <f>ROUND(ROUND(T37,2)*ROUND(M37,3),2)</f>
        <v>0</v>
      </c>
      <c r="X37" s="101">
        <f>ROUND(W37*IF(UPPER(U37)="20%",20,1)*IF(UPPER(U37)="10%",10,1)*IF(UPPER(U37)="НДС не облагается",0,1)/100,2)</f>
        <v>0</v>
      </c>
      <c r="Y37" s="101">
        <f>ROUND(X37+W37,2)</f>
        <v>0</v>
      </c>
      <c r="Z37" s="102">
        <f>IF(T37&gt;IF(V37=0,T37,V37),1,0)</f>
        <v>0</v>
      </c>
      <c r="AA37" s="102">
        <f t="shared" si="0"/>
        <v>0</v>
      </c>
      <c r="AB37" s="102">
        <f t="shared" si="1"/>
        <v>0</v>
      </c>
      <c r="AC37" s="102">
        <f t="shared" si="2"/>
        <v>0</v>
      </c>
      <c r="AD37" s="103">
        <f t="shared" si="3"/>
        <v>1</v>
      </c>
      <c r="AE37" s="103">
        <f>IF(AND(E37="Да",OR(AND(F37 = "Да",ISBLANK(G37)),AND(F37 = "Да", G37 = "В соответствии с техническим заданием"),AND(F37 = "Нет",NOT(G37 = "В соответствии с техническим заданием")))),1,0)</f>
        <v>0</v>
      </c>
      <c r="AF37" s="104">
        <f>IF(AND(E37="Да",OR(AND(F37 = "Да",ISBLANK(H37)),AND(F37 = "Да", H37 = "В соответствии с техническим заданием"),AND(F37 = "Нет",NOT(H37 = "В соответствии с техническим заданием")))),1,0)</f>
        <v>0</v>
      </c>
      <c r="AG37" s="104">
        <f>IF(OR(AND(E37="Нет",F37="Нет"),AND(E37="Да",F37="Нет"),AND(E37="Да",F37="Да")),0,1)</f>
        <v>0</v>
      </c>
      <c r="AH37" s="104">
        <f>IF(AND(R37="Россия"),1,0)</f>
        <v>0</v>
      </c>
      <c r="AI37" s="104">
        <f>AA37*AH37</f>
        <v>0</v>
      </c>
    </row>
    <row r="38" spans="1:35" ht="50.1" customHeight="1" x14ac:dyDescent="0.25">
      <c r="A38" s="93" t="s">
        <v>229</v>
      </c>
      <c r="B38" s="93">
        <v>28</v>
      </c>
      <c r="C38" s="93">
        <v>153</v>
      </c>
      <c r="D38" s="94" t="s">
        <v>230</v>
      </c>
      <c r="E38" s="116" t="s">
        <v>45</v>
      </c>
      <c r="F38" s="106" t="s">
        <v>45</v>
      </c>
      <c r="G38" s="118" t="s">
        <v>159</v>
      </c>
      <c r="H38" s="117" t="s">
        <v>159</v>
      </c>
      <c r="I38" s="95"/>
      <c r="J38" s="96" t="s">
        <v>177</v>
      </c>
      <c r="K38" s="96" t="s">
        <v>177</v>
      </c>
      <c r="L38" s="93" t="s">
        <v>178</v>
      </c>
      <c r="M38" s="93">
        <v>3</v>
      </c>
      <c r="N38" s="93" t="s">
        <v>179</v>
      </c>
      <c r="O38" s="97">
        <v>3</v>
      </c>
      <c r="P38" s="93" t="s">
        <v>180</v>
      </c>
      <c r="Q38" s="93" t="s">
        <v>181</v>
      </c>
      <c r="R38" s="106" t="s">
        <v>174</v>
      </c>
      <c r="S38" s="98">
        <v>2590.4699999999998</v>
      </c>
      <c r="T38" s="99">
        <v>0</v>
      </c>
      <c r="U38" s="100" t="s">
        <v>158</v>
      </c>
      <c r="V38" s="98">
        <v>0</v>
      </c>
      <c r="W38" s="101">
        <f>ROUND(ROUND(T38,2)*ROUND(M38,3),2)</f>
        <v>0</v>
      </c>
      <c r="X38" s="101">
        <f>ROUND(W38*IF(UPPER(U38)="20%",20,1)*IF(UPPER(U38)="10%",10,1)*IF(UPPER(U38)="НДС не облагается",0,1)/100,2)</f>
        <v>0</v>
      </c>
      <c r="Y38" s="101">
        <f>ROUND(X38+W38,2)</f>
        <v>0</v>
      </c>
      <c r="Z38" s="102">
        <f>IF(T38&gt;IF(V38=0,T38,V38),1,0)</f>
        <v>0</v>
      </c>
      <c r="AA38" s="102">
        <f t="shared" si="0"/>
        <v>0</v>
      </c>
      <c r="AB38" s="102">
        <f t="shared" si="1"/>
        <v>0</v>
      </c>
      <c r="AC38" s="102">
        <f t="shared" si="2"/>
        <v>0</v>
      </c>
      <c r="AD38" s="103">
        <f t="shared" si="3"/>
        <v>1</v>
      </c>
      <c r="AE38" s="103">
        <f>IF(AND(E38="Да",OR(AND(F38 = "Да",ISBLANK(G38)),AND(F38 = "Да", G38 = "В соответствии с техническим заданием"),AND(F38 = "Нет",NOT(G38 = "В соответствии с техническим заданием")))),1,0)</f>
        <v>0</v>
      </c>
      <c r="AF38" s="104">
        <f>IF(AND(E38="Да",OR(AND(F38 = "Да",ISBLANK(H38)),AND(F38 = "Да", H38 = "В соответствии с техническим заданием"),AND(F38 = "Нет",NOT(H38 = "В соответствии с техническим заданием")))),1,0)</f>
        <v>0</v>
      </c>
      <c r="AG38" s="104">
        <f>IF(OR(AND(E38="Нет",F38="Нет"),AND(E38="Да",F38="Нет"),AND(E38="Да",F38="Да")),0,1)</f>
        <v>0</v>
      </c>
      <c r="AH38" s="104">
        <f>IF(AND(R38="Россия"),1,0)</f>
        <v>0</v>
      </c>
      <c r="AI38" s="104">
        <f>AA38*AH38</f>
        <v>0</v>
      </c>
    </row>
    <row r="39" spans="1:35" ht="50.1" customHeight="1" x14ac:dyDescent="0.25">
      <c r="A39" s="93" t="s">
        <v>231</v>
      </c>
      <c r="B39" s="93">
        <v>29</v>
      </c>
      <c r="C39" s="93">
        <v>14</v>
      </c>
      <c r="D39" s="94" t="s">
        <v>232</v>
      </c>
      <c r="E39" s="116" t="s">
        <v>45</v>
      </c>
      <c r="F39" s="106" t="s">
        <v>45</v>
      </c>
      <c r="G39" s="118" t="s">
        <v>159</v>
      </c>
      <c r="H39" s="117" t="s">
        <v>159</v>
      </c>
      <c r="I39" s="95"/>
      <c r="J39" s="96" t="s">
        <v>177</v>
      </c>
      <c r="K39" s="96" t="s">
        <v>177</v>
      </c>
      <c r="L39" s="93" t="s">
        <v>178</v>
      </c>
      <c r="M39" s="93">
        <v>1</v>
      </c>
      <c r="N39" s="93" t="s">
        <v>179</v>
      </c>
      <c r="O39" s="97">
        <v>1</v>
      </c>
      <c r="P39" s="93" t="s">
        <v>180</v>
      </c>
      <c r="Q39" s="93" t="s">
        <v>181</v>
      </c>
      <c r="R39" s="106" t="s">
        <v>174</v>
      </c>
      <c r="S39" s="98">
        <v>1883.2</v>
      </c>
      <c r="T39" s="99">
        <v>0</v>
      </c>
      <c r="U39" s="100" t="s">
        <v>158</v>
      </c>
      <c r="V39" s="98">
        <v>0</v>
      </c>
      <c r="W39" s="101">
        <f>ROUND(ROUND(T39,2)*ROUND(M39,3),2)</f>
        <v>0</v>
      </c>
      <c r="X39" s="101">
        <f>ROUND(W39*IF(UPPER(U39)="20%",20,1)*IF(UPPER(U39)="10%",10,1)*IF(UPPER(U39)="НДС не облагается",0,1)/100,2)</f>
        <v>0</v>
      </c>
      <c r="Y39" s="101">
        <f>ROUND(X39+W39,2)</f>
        <v>0</v>
      </c>
      <c r="Z39" s="102">
        <f>IF(T39&gt;IF(V39=0,T39,V39),1,0)</f>
        <v>0</v>
      </c>
      <c r="AA39" s="102">
        <f t="shared" si="0"/>
        <v>0</v>
      </c>
      <c r="AB39" s="102">
        <f t="shared" si="1"/>
        <v>0</v>
      </c>
      <c r="AC39" s="102">
        <f t="shared" si="2"/>
        <v>0</v>
      </c>
      <c r="AD39" s="103">
        <f t="shared" si="3"/>
        <v>1</v>
      </c>
      <c r="AE39" s="103">
        <f>IF(AND(E39="Да",OR(AND(F39 = "Да",ISBLANK(G39)),AND(F39 = "Да", G39 = "В соответствии с техническим заданием"),AND(F39 = "Нет",NOT(G39 = "В соответствии с техническим заданием")))),1,0)</f>
        <v>0</v>
      </c>
      <c r="AF39" s="104">
        <f>IF(AND(E39="Да",OR(AND(F39 = "Да",ISBLANK(H39)),AND(F39 = "Да", H39 = "В соответствии с техническим заданием"),AND(F39 = "Нет",NOT(H39 = "В соответствии с техническим заданием")))),1,0)</f>
        <v>0</v>
      </c>
      <c r="AG39" s="104">
        <f>IF(OR(AND(E39="Нет",F39="Нет"),AND(E39="Да",F39="Нет"),AND(E39="Да",F39="Да")),0,1)</f>
        <v>0</v>
      </c>
      <c r="AH39" s="104">
        <f>IF(AND(R39="Россия"),1,0)</f>
        <v>0</v>
      </c>
      <c r="AI39" s="104">
        <f>AA39*AH39</f>
        <v>0</v>
      </c>
    </row>
    <row r="40" spans="1:35" ht="50.1" customHeight="1" x14ac:dyDescent="0.25">
      <c r="H40" s="16"/>
      <c r="I40" s="15"/>
      <c r="J40" s="15"/>
      <c r="K40" s="15"/>
      <c r="T40" s="17"/>
      <c r="U40" s="17"/>
      <c r="V40" s="17"/>
      <c r="W40" s="17"/>
      <c r="X40" s="17"/>
      <c r="Y40" s="10"/>
      <c r="Z40" s="10"/>
    </row>
    <row r="41" spans="1:35" ht="50.1" customHeight="1" x14ac:dyDescent="0.25">
      <c r="D41" s="119" t="s">
        <v>163</v>
      </c>
      <c r="E41" s="119"/>
      <c r="F41" s="119"/>
      <c r="G41" s="119"/>
      <c r="H41" s="119"/>
      <c r="I41" s="119"/>
      <c r="J41" s="119"/>
      <c r="K41" s="119"/>
      <c r="T41" s="17"/>
      <c r="U41" s="17"/>
      <c r="V41" s="17"/>
      <c r="W41" s="17"/>
      <c r="X41" s="17"/>
      <c r="Y41" s="10"/>
      <c r="Z41" s="10"/>
    </row>
    <row r="42" spans="1:35" ht="50.1" customHeight="1" x14ac:dyDescent="0.25">
      <c r="H42" s="16"/>
      <c r="I42" s="15"/>
      <c r="J42" s="15"/>
      <c r="K42" s="15"/>
      <c r="T42" s="17"/>
      <c r="U42" s="17"/>
      <c r="V42" s="17"/>
      <c r="W42" s="17"/>
      <c r="X42" s="17"/>
      <c r="Y42" s="10"/>
      <c r="Z42" s="10"/>
    </row>
    <row r="43" spans="1:35" ht="50.1" customHeight="1" x14ac:dyDescent="0.25">
      <c r="H43" s="16"/>
      <c r="I43" s="15"/>
      <c r="J43" s="15"/>
      <c r="K43" s="15"/>
      <c r="T43" s="17"/>
      <c r="U43" s="17"/>
      <c r="V43" s="17"/>
      <c r="W43" s="17"/>
      <c r="X43" s="17"/>
      <c r="Y43" s="10"/>
      <c r="Z43" s="10"/>
    </row>
    <row r="44" spans="1:35" ht="50.1" customHeight="1" x14ac:dyDescent="0.25">
      <c r="H44" s="16"/>
      <c r="I44" s="15"/>
      <c r="J44" s="15"/>
      <c r="K44" s="15"/>
      <c r="T44" s="17"/>
      <c r="U44" s="17"/>
      <c r="V44" s="17"/>
      <c r="W44" s="17"/>
      <c r="X44" s="17"/>
      <c r="Y44" s="10"/>
      <c r="Z44" s="10"/>
    </row>
    <row r="45" spans="1:35" ht="50.1" customHeight="1" x14ac:dyDescent="0.25">
      <c r="H45" s="16"/>
      <c r="I45" s="15"/>
      <c r="J45" s="15"/>
      <c r="K45" s="15"/>
      <c r="T45" s="17"/>
      <c r="U45" s="17"/>
      <c r="V45" s="17"/>
      <c r="W45" s="17"/>
      <c r="X45" s="17"/>
      <c r="Y45" s="10"/>
      <c r="Z45" s="10"/>
    </row>
    <row r="46" spans="1:35" ht="50.1" customHeight="1" x14ac:dyDescent="0.25">
      <c r="H46" s="16"/>
      <c r="I46" s="15"/>
      <c r="J46" s="15"/>
      <c r="K46" s="15"/>
      <c r="T46" s="17"/>
      <c r="U46" s="17"/>
      <c r="V46" s="17"/>
      <c r="W46" s="17"/>
      <c r="X46" s="17"/>
      <c r="Y46" s="10"/>
      <c r="Z46" s="10"/>
    </row>
    <row r="47" spans="1:35" ht="50.1" customHeight="1" x14ac:dyDescent="0.25">
      <c r="H47" s="16"/>
      <c r="I47" s="15"/>
      <c r="J47" s="15"/>
      <c r="K47" s="15"/>
      <c r="T47" s="17"/>
      <c r="U47" s="17"/>
      <c r="V47" s="17"/>
      <c r="W47" s="17"/>
      <c r="X47" s="17"/>
      <c r="Y47" s="10"/>
      <c r="Z47" s="10"/>
    </row>
    <row r="48" spans="1:35"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0"/>
      <c r="Z760" s="10"/>
    </row>
    <row r="761" spans="8:26" ht="50.1" customHeight="1" x14ac:dyDescent="0.25">
      <c r="H761" s="16"/>
      <c r="I761" s="15"/>
      <c r="J761" s="15"/>
      <c r="K761" s="15"/>
      <c r="T761" s="17"/>
      <c r="U761" s="17"/>
      <c r="V761" s="17"/>
      <c r="W761" s="17"/>
      <c r="X761" s="17"/>
      <c r="Y761" s="10"/>
      <c r="Z761" s="10"/>
    </row>
    <row r="762" spans="8:26" ht="50.1" customHeight="1" x14ac:dyDescent="0.25">
      <c r="H762" s="16"/>
      <c r="I762" s="15"/>
      <c r="J762" s="15"/>
      <c r="K762" s="15"/>
      <c r="T762" s="17"/>
      <c r="U762" s="17"/>
      <c r="V762" s="17"/>
      <c r="W762" s="17"/>
      <c r="X762" s="17"/>
      <c r="Y762" s="10"/>
      <c r="Z762" s="10"/>
    </row>
    <row r="763" spans="8:26" ht="50.1" customHeight="1" x14ac:dyDescent="0.25">
      <c r="H763" s="16"/>
      <c r="I763" s="15"/>
      <c r="J763" s="15"/>
      <c r="K763" s="15"/>
      <c r="T763" s="17"/>
      <c r="U763" s="17"/>
      <c r="V763" s="17"/>
      <c r="W763" s="17"/>
      <c r="X763" s="17"/>
      <c r="Y763" s="10"/>
      <c r="Z763" s="10"/>
    </row>
    <row r="764" spans="8:26" ht="50.1" customHeight="1" x14ac:dyDescent="0.25">
      <c r="H764" s="16"/>
      <c r="I764" s="15"/>
      <c r="J764" s="15"/>
      <c r="K764" s="15"/>
      <c r="T764" s="17"/>
      <c r="U764" s="17"/>
      <c r="V764" s="17"/>
      <c r="W764" s="17"/>
      <c r="X764" s="17"/>
      <c r="Y764" s="10"/>
      <c r="Z764" s="10"/>
    </row>
    <row r="765" spans="8:26" ht="50.1" customHeight="1" x14ac:dyDescent="0.25">
      <c r="H765" s="16"/>
      <c r="I765" s="15"/>
      <c r="J765" s="15"/>
      <c r="K765" s="15"/>
      <c r="T765" s="17"/>
      <c r="U765" s="17"/>
      <c r="V765" s="17"/>
      <c r="W765" s="17"/>
      <c r="X765" s="17"/>
      <c r="Y765" s="10"/>
      <c r="Z765" s="10"/>
    </row>
    <row r="766" spans="8:26" ht="50.1" customHeight="1" x14ac:dyDescent="0.25">
      <c r="H766" s="16"/>
      <c r="I766" s="15"/>
      <c r="J766" s="15"/>
      <c r="K766" s="15"/>
      <c r="T766" s="17"/>
      <c r="U766" s="17"/>
      <c r="V766" s="17"/>
      <c r="W766" s="17"/>
      <c r="X766" s="17"/>
      <c r="Y766" s="10"/>
      <c r="Z766" s="10"/>
    </row>
    <row r="767" spans="8:26" ht="50.1" customHeight="1" x14ac:dyDescent="0.25">
      <c r="H767" s="16"/>
      <c r="I767" s="15"/>
      <c r="J767" s="15"/>
      <c r="K767" s="15"/>
      <c r="T767" s="17"/>
      <c r="U767" s="17"/>
      <c r="V767" s="17"/>
      <c r="W767" s="17"/>
      <c r="X767" s="17"/>
      <c r="Y767" s="10"/>
      <c r="Z767" s="10"/>
    </row>
    <row r="768" spans="8:26" ht="50.1" customHeight="1" x14ac:dyDescent="0.25">
      <c r="H768" s="16"/>
      <c r="I768" s="15"/>
      <c r="J768" s="15"/>
      <c r="K768" s="15"/>
      <c r="T768" s="17"/>
      <c r="U768" s="17"/>
      <c r="V768" s="17"/>
      <c r="W768" s="17"/>
      <c r="X768" s="17"/>
      <c r="Y768" s="10"/>
      <c r="Z768" s="10"/>
    </row>
    <row r="769" spans="8:26" ht="50.1" customHeight="1" x14ac:dyDescent="0.25">
      <c r="H769" s="16"/>
      <c r="I769" s="15"/>
      <c r="J769" s="15"/>
      <c r="K769" s="15"/>
      <c r="T769" s="17"/>
      <c r="U769" s="17"/>
      <c r="V769" s="17"/>
      <c r="W769" s="17"/>
      <c r="X769" s="17"/>
      <c r="Y769" s="10"/>
      <c r="Z769" s="10"/>
    </row>
    <row r="770" spans="8:26" ht="50.1" customHeight="1" x14ac:dyDescent="0.25">
      <c r="H770" s="16"/>
      <c r="I770" s="15"/>
      <c r="J770" s="15"/>
      <c r="K770" s="15"/>
      <c r="T770" s="17"/>
      <c r="U770" s="17"/>
      <c r="V770" s="17"/>
      <c r="W770" s="17"/>
      <c r="X770" s="17"/>
      <c r="Y770" s="10"/>
      <c r="Z770" s="10"/>
    </row>
    <row r="771" spans="8:26" ht="50.1" customHeight="1" x14ac:dyDescent="0.25">
      <c r="H771" s="16"/>
      <c r="I771" s="15"/>
      <c r="J771" s="15"/>
      <c r="K771" s="15"/>
      <c r="T771" s="17"/>
      <c r="U771" s="17"/>
      <c r="V771" s="17"/>
      <c r="W771" s="17"/>
      <c r="X771" s="17"/>
      <c r="Y771" s="10"/>
      <c r="Z771" s="10"/>
    </row>
    <row r="772" spans="8:26" ht="50.1" customHeight="1" x14ac:dyDescent="0.25">
      <c r="H772" s="16"/>
      <c r="I772" s="15"/>
      <c r="J772" s="15"/>
      <c r="K772" s="15"/>
      <c r="T772" s="17"/>
      <c r="U772" s="17"/>
      <c r="V772" s="17"/>
      <c r="W772" s="17"/>
      <c r="X772" s="17"/>
      <c r="Y772" s="10"/>
      <c r="Z772" s="10"/>
    </row>
    <row r="773" spans="8:26" ht="50.1" customHeight="1" x14ac:dyDescent="0.25">
      <c r="H773" s="16"/>
      <c r="I773" s="15"/>
      <c r="J773" s="15"/>
      <c r="K773" s="15"/>
      <c r="T773" s="17"/>
      <c r="U773" s="17"/>
      <c r="V773" s="17"/>
      <c r="W773" s="17"/>
      <c r="X773" s="17"/>
      <c r="Y773" s="10"/>
      <c r="Z773" s="10"/>
    </row>
    <row r="774" spans="8:26" ht="50.1" customHeight="1" x14ac:dyDescent="0.25">
      <c r="H774" s="16"/>
      <c r="I774" s="15"/>
      <c r="J774" s="15"/>
      <c r="K774" s="15"/>
      <c r="T774" s="17"/>
      <c r="U774" s="17"/>
      <c r="V774" s="17"/>
      <c r="W774" s="17"/>
      <c r="X774" s="17"/>
      <c r="Y774" s="10"/>
      <c r="Z774" s="10"/>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H1000" s="16"/>
      <c r="I1000" s="15"/>
      <c r="J1000" s="15"/>
      <c r="K1000" s="15"/>
      <c r="T1000" s="17"/>
      <c r="U1000" s="17"/>
      <c r="V1000" s="17"/>
      <c r="W1000" s="17"/>
      <c r="X1000" s="17"/>
      <c r="Y1000" s="11"/>
      <c r="Z1000" s="11"/>
    </row>
    <row r="1001" spans="8:26" ht="50.1" customHeight="1" x14ac:dyDescent="0.25">
      <c r="H1001" s="16"/>
      <c r="I1001" s="15"/>
      <c r="J1001" s="15"/>
      <c r="K1001" s="15"/>
      <c r="T1001" s="17"/>
      <c r="U1001" s="17"/>
      <c r="V1001" s="17"/>
      <c r="W1001" s="17"/>
      <c r="X1001" s="17"/>
      <c r="Y1001" s="11"/>
      <c r="Z1001" s="11"/>
    </row>
    <row r="1002" spans="8:26" ht="50.1" customHeight="1" x14ac:dyDescent="0.25">
      <c r="H1002" s="16"/>
      <c r="I1002" s="15"/>
      <c r="J1002" s="15"/>
      <c r="K1002" s="15"/>
      <c r="T1002" s="17"/>
      <c r="U1002" s="17"/>
      <c r="V1002" s="17"/>
      <c r="W1002" s="17"/>
      <c r="X1002" s="17"/>
      <c r="Y1002" s="11"/>
      <c r="Z1002" s="11"/>
    </row>
    <row r="1003" spans="8:26" ht="50.1" customHeight="1" x14ac:dyDescent="0.25">
      <c r="H1003" s="16"/>
      <c r="I1003" s="15"/>
      <c r="J1003" s="15"/>
      <c r="K1003" s="15"/>
      <c r="T1003" s="17"/>
      <c r="U1003" s="17"/>
      <c r="V1003" s="17"/>
      <c r="W1003" s="17"/>
      <c r="X1003" s="17"/>
      <c r="Y1003" s="11"/>
      <c r="Z1003" s="11"/>
    </row>
    <row r="1004" spans="8:26" ht="50.1" customHeight="1" x14ac:dyDescent="0.25">
      <c r="H1004" s="16"/>
      <c r="I1004" s="15"/>
      <c r="J1004" s="15"/>
      <c r="K1004" s="15"/>
      <c r="T1004" s="17"/>
      <c r="U1004" s="17"/>
      <c r="V1004" s="17"/>
      <c r="W1004" s="17"/>
      <c r="X1004" s="17"/>
      <c r="Y1004" s="11"/>
      <c r="Z1004" s="11"/>
    </row>
    <row r="1005" spans="8:26" ht="50.1" customHeight="1" x14ac:dyDescent="0.25">
      <c r="H1005" s="16"/>
      <c r="I1005" s="15"/>
      <c r="J1005" s="15"/>
      <c r="K1005" s="15"/>
      <c r="T1005" s="17"/>
      <c r="U1005" s="17"/>
      <c r="V1005" s="17"/>
      <c r="W1005" s="17"/>
      <c r="X1005" s="17"/>
      <c r="Y1005" s="11"/>
      <c r="Z1005" s="11"/>
    </row>
    <row r="1006" spans="8:26" ht="50.1" customHeight="1" x14ac:dyDescent="0.25">
      <c r="H1006" s="16"/>
      <c r="I1006" s="15"/>
      <c r="J1006" s="15"/>
      <c r="K1006" s="15"/>
      <c r="T1006" s="17"/>
      <c r="U1006" s="17"/>
      <c r="V1006" s="17"/>
      <c r="W1006" s="17"/>
      <c r="X1006" s="17"/>
      <c r="Y1006" s="11"/>
      <c r="Z1006" s="11"/>
    </row>
    <row r="1007" spans="8:26" ht="50.1" customHeight="1" x14ac:dyDescent="0.25">
      <c r="H1007" s="16"/>
      <c r="I1007" s="15"/>
      <c r="J1007" s="15"/>
      <c r="K1007" s="15"/>
      <c r="T1007" s="17"/>
      <c r="U1007" s="17"/>
      <c r="V1007" s="17"/>
      <c r="W1007" s="17"/>
      <c r="X1007" s="17"/>
      <c r="Y1007" s="11"/>
      <c r="Z1007" s="11"/>
    </row>
    <row r="1008" spans="8:26" ht="50.1" customHeight="1" x14ac:dyDescent="0.25">
      <c r="H1008" s="16"/>
      <c r="I1008" s="15"/>
      <c r="J1008" s="15"/>
      <c r="K1008" s="15"/>
      <c r="T1008" s="17"/>
      <c r="U1008" s="17"/>
      <c r="V1008" s="17"/>
      <c r="W1008" s="17"/>
      <c r="X1008" s="17"/>
      <c r="Y1008" s="11"/>
      <c r="Z1008" s="11"/>
    </row>
    <row r="1009" spans="8:26" ht="50.1" customHeight="1" x14ac:dyDescent="0.25">
      <c r="H1009" s="16"/>
      <c r="I1009" s="15"/>
      <c r="J1009" s="15"/>
      <c r="K1009" s="15"/>
      <c r="T1009" s="17"/>
      <c r="U1009" s="17"/>
      <c r="V1009" s="17"/>
      <c r="W1009" s="17"/>
      <c r="X1009" s="17"/>
      <c r="Y1009" s="11"/>
      <c r="Z1009" s="11"/>
    </row>
    <row r="1010" spans="8:26" ht="50.1" customHeight="1" x14ac:dyDescent="0.25">
      <c r="H1010" s="16"/>
      <c r="I1010" s="15"/>
      <c r="J1010" s="15"/>
      <c r="K1010" s="15"/>
      <c r="T1010" s="17"/>
      <c r="U1010" s="17"/>
      <c r="V1010" s="17"/>
      <c r="W1010" s="17"/>
      <c r="X1010" s="17"/>
      <c r="Y1010" s="11"/>
      <c r="Z1010" s="11"/>
    </row>
    <row r="1011" spans="8:26" ht="50.1" customHeight="1" x14ac:dyDescent="0.25">
      <c r="H1011" s="16"/>
      <c r="I1011" s="15"/>
      <c r="J1011" s="15"/>
      <c r="K1011" s="15"/>
      <c r="T1011" s="17"/>
      <c r="U1011" s="17"/>
      <c r="V1011" s="17"/>
      <c r="W1011" s="17"/>
      <c r="X1011" s="17"/>
      <c r="Y1011" s="11"/>
      <c r="Z1011" s="11"/>
    </row>
    <row r="1012" spans="8:26" ht="50.1" customHeight="1" x14ac:dyDescent="0.25">
      <c r="H1012" s="16"/>
      <c r="I1012" s="15"/>
      <c r="J1012" s="15"/>
      <c r="K1012" s="15"/>
      <c r="T1012" s="17"/>
      <c r="U1012" s="17"/>
      <c r="V1012" s="17"/>
      <c r="W1012" s="17"/>
      <c r="X1012" s="17"/>
      <c r="Y1012" s="11"/>
      <c r="Z1012" s="11"/>
    </row>
    <row r="1013" spans="8:26" ht="50.1" customHeight="1" x14ac:dyDescent="0.25">
      <c r="H1013" s="16"/>
      <c r="I1013" s="15"/>
      <c r="J1013" s="15"/>
      <c r="K1013" s="15"/>
      <c r="T1013" s="17"/>
      <c r="U1013" s="17"/>
      <c r="V1013" s="17"/>
      <c r="W1013" s="17"/>
      <c r="X1013" s="17"/>
      <c r="Y1013" s="11"/>
      <c r="Z1013" s="11"/>
    </row>
    <row r="1014" spans="8:26" ht="50.1" customHeight="1" x14ac:dyDescent="0.25">
      <c r="H1014" s="16"/>
      <c r="I1014" s="15"/>
      <c r="J1014" s="15"/>
      <c r="K1014" s="15"/>
      <c r="T1014" s="17"/>
      <c r="U1014" s="17"/>
      <c r="V1014" s="17"/>
      <c r="W1014" s="17"/>
      <c r="X1014" s="17"/>
      <c r="Y1014" s="11"/>
      <c r="Z1014" s="11"/>
    </row>
    <row r="1015" spans="8:26" ht="50.1" customHeight="1" x14ac:dyDescent="0.25">
      <c r="Y1015" s="11"/>
      <c r="Z1015" s="11"/>
    </row>
    <row r="1016" spans="8:26" ht="50.1" customHeight="1" x14ac:dyDescent="0.25">
      <c r="Y1016" s="11"/>
      <c r="Z1016" s="11"/>
    </row>
    <row r="1017" spans="8:26" ht="50.1" customHeight="1" x14ac:dyDescent="0.25">
      <c r="Y1017" s="11"/>
      <c r="Z1017" s="11"/>
    </row>
    <row r="1018" spans="8:26" ht="50.1" customHeight="1" x14ac:dyDescent="0.25">
      <c r="Y1018" s="11"/>
      <c r="Z1018" s="11"/>
    </row>
    <row r="1019" spans="8:26" ht="50.1" customHeight="1" x14ac:dyDescent="0.25">
      <c r="Y1019" s="11"/>
      <c r="Z1019" s="11"/>
    </row>
    <row r="1020" spans="8:26" ht="50.1" customHeight="1" x14ac:dyDescent="0.25">
      <c r="Y1020" s="11"/>
      <c r="Z1020" s="11"/>
    </row>
    <row r="1021" spans="8:26" ht="50.1" customHeight="1" x14ac:dyDescent="0.25">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c r="Y1152" s="11"/>
      <c r="Z1152" s="11"/>
    </row>
    <row r="1153" spans="25:26" ht="50.1" customHeight="1" x14ac:dyDescent="0.25">
      <c r="Y1153" s="11"/>
      <c r="Z1153" s="11"/>
    </row>
    <row r="1154" spans="25:26" ht="50.1" customHeight="1" x14ac:dyDescent="0.25">
      <c r="Y1154" s="11"/>
      <c r="Z1154" s="11"/>
    </row>
    <row r="1155" spans="25:26" ht="50.1" customHeight="1" x14ac:dyDescent="0.25"/>
    <row r="1156" spans="25:26" ht="50.1" customHeight="1" x14ac:dyDescent="0.25"/>
    <row r="1157" spans="25:26" ht="50.1" customHeight="1" x14ac:dyDescent="0.25"/>
    <row r="1158" spans="25:26" ht="50.1" customHeight="1" x14ac:dyDescent="0.25"/>
    <row r="1159" spans="25:26" ht="50.1" customHeight="1" x14ac:dyDescent="0.25"/>
    <row r="1160" spans="25:26" ht="50.1" customHeight="1" x14ac:dyDescent="0.25"/>
    <row r="1161" spans="25:26" ht="50.1" customHeight="1" x14ac:dyDescent="0.25"/>
    <row r="1162" spans="25:26" ht="50.1" customHeight="1" x14ac:dyDescent="0.25"/>
    <row r="1163" spans="25:26" ht="50.1" customHeight="1" x14ac:dyDescent="0.25"/>
    <row r="1164" spans="25:26" ht="50.1" customHeight="1" x14ac:dyDescent="0.25"/>
    <row r="1165" spans="25:26" ht="50.1" customHeight="1" x14ac:dyDescent="0.25"/>
    <row r="1166" spans="25:26" ht="50.1" customHeight="1" x14ac:dyDescent="0.25"/>
    <row r="1167" spans="25:26" ht="50.1" customHeight="1" x14ac:dyDescent="0.25"/>
    <row r="1168" spans="25:26"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41:K41"/>
    <mergeCell ref="H5:Y5"/>
    <mergeCell ref="AK1:AO2"/>
    <mergeCell ref="AE8:AH8"/>
    <mergeCell ref="B3:D3"/>
    <mergeCell ref="B6:D6"/>
    <mergeCell ref="E6:M6"/>
    <mergeCell ref="F8:Y8"/>
    <mergeCell ref="H3:Q3"/>
    <mergeCell ref="H4:Y4"/>
    <mergeCell ref="H7:Q7"/>
    <mergeCell ref="G1:Q1"/>
    <mergeCell ref="G2:Q2"/>
  </mergeCells>
  <conditionalFormatting sqref="T11:T39">
    <cfRule type="expression" dxfId="0" priority="1">
      <formula>T11&gt;IF(#REF!=0,T11,#REF!)</formula>
    </cfRule>
  </conditionalFormatting>
  <dataValidations count="6">
    <dataValidation type="list" allowBlank="1" showInputMessage="1" sqref="J11:J39">
      <formula1>$AN$3:$AO$3</formula1>
    </dataValidation>
    <dataValidation sqref="G11:H39"/>
    <dataValidation type="list" showInputMessage="1" showErrorMessage="1" errorTitle="Выбор поставки аналога" error="Значение по данному столбцу может быть выбрано только Да или Нет." sqref="F11:F39">
      <formula1>$AK$4:$AL$4</formula1>
    </dataValidation>
    <dataValidation type="list" sqref="K11:K39">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9">
      <formula1>$AK$3:$AM$3</formula1>
    </dataValidation>
    <dataValidation type="list" allowBlank="1" showInputMessage="1" showErrorMessage="1" sqref="R11:R39">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2019-09-20T08:29:52Z</dcterms:modified>
  <cp:contentStatus>v2017_1</cp:contentStatus>
</cp:coreProperties>
</file>