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'1.1.'!$D$16:$D$1135</definedName>
    <definedName name="Nomenclatura" localSheetId="2">'1.2. '!$D$5:$D$1134</definedName>
    <definedName name="Print_Area" localSheetId="0">'1.1.'!$A$1:$X$25</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'1.1.'!$L$16:$L$65543</definedName>
    <definedName name="НаименованиеПредметаЗакупки">'1.1.'!$D$9</definedName>
    <definedName name="НомерСертификатаИмя">'1.1.'!$J$16:$J$65543</definedName>
    <definedName name="Период" localSheetId="2">'1.2. '!$L$5:$L$20</definedName>
    <definedName name="Период" localSheetId="5">'[1]Коммерческое предложение'!$Q$54:$Q$55</definedName>
    <definedName name="Период">'1.1.'!$Z$20:$Z$21</definedName>
    <definedName name="ТехническиеХарактеристики">'1.1.'!$H$9</definedName>
  </definedNames>
  <calcPr calcId="145621" refMode="R1C1"/>
</workbook>
</file>

<file path=xl/calcChain.xml><?xml version="1.0" encoding="utf-8"?>
<calcChain xmlns="http://schemas.openxmlformats.org/spreadsheetml/2006/main">
  <c r="AG15" i="1" l="1"/>
  <c r="AF15" i="1"/>
  <c r="AE15" i="1"/>
  <c r="AD15" i="1"/>
  <c r="AC15" i="1"/>
  <c r="Y15" i="1"/>
  <c r="V15" i="1"/>
  <c r="W15" i="1" s="1"/>
  <c r="AG14" i="1"/>
  <c r="AF14" i="1"/>
  <c r="AE14" i="1"/>
  <c r="AD14" i="1"/>
  <c r="AC14" i="1"/>
  <c r="Y14" i="1"/>
  <c r="V14" i="1"/>
  <c r="W14" i="1" s="1"/>
  <c r="AG13" i="1"/>
  <c r="AF13" i="1"/>
  <c r="AE13" i="1"/>
  <c r="AD13" i="1"/>
  <c r="AC13" i="1"/>
  <c r="Y13" i="1"/>
  <c r="V13" i="1"/>
  <c r="AB13" i="1" s="1"/>
  <c r="AG12" i="1"/>
  <c r="AF12" i="1"/>
  <c r="AE12" i="1"/>
  <c r="AD12" i="1"/>
  <c r="AC12" i="1"/>
  <c r="Y12" i="1"/>
  <c r="V12" i="1"/>
  <c r="W12" i="1" s="1"/>
  <c r="AG11" i="1"/>
  <c r="AF11" i="1"/>
  <c r="AE11" i="1"/>
  <c r="AD11" i="1"/>
  <c r="AC11" i="1"/>
  <c r="Y11" i="1"/>
  <c r="V11" i="1"/>
  <c r="AB11" i="1" s="1"/>
  <c r="W11" i="1" l="1"/>
  <c r="AA11" i="1" s="1"/>
  <c r="AB12" i="1"/>
  <c r="X15" i="1"/>
  <c r="Z15" i="1" s="1"/>
  <c r="AH15" i="1" s="1"/>
  <c r="AA15" i="1"/>
  <c r="AA14" i="1"/>
  <c r="X14" i="1"/>
  <c r="Z14" i="1" s="1"/>
  <c r="AH14" i="1" s="1"/>
  <c r="X12" i="1"/>
  <c r="Z12" i="1" s="1"/>
  <c r="AH12" i="1" s="1"/>
  <c r="AA12" i="1"/>
  <c r="AB15" i="1"/>
  <c r="AB14" i="1"/>
  <c r="X11" i="1"/>
  <c r="Z11" i="1" s="1"/>
  <c r="AH11" i="1" s="1"/>
  <c r="W13" i="1"/>
  <c r="AA13" i="1" l="1"/>
  <c r="X13" i="1"/>
  <c r="Z13" i="1" s="1"/>
  <c r="AH13" i="1" s="1"/>
  <c r="E6" i="7" l="1"/>
  <c r="D6" i="7"/>
  <c r="F6" i="7"/>
  <c r="G6" i="7"/>
  <c r="B3" i="2" l="1"/>
  <c r="D3" i="4"/>
  <c r="F3" i="6"/>
  <c r="H5" i="1" l="1"/>
  <c r="H4" i="1"/>
  <c r="H3" i="1" l="1"/>
  <c r="H7" i="1" l="1"/>
  <c r="H1" i="1" l="1"/>
  <c r="AH8" i="1" l="1"/>
  <c r="M4" i="6"/>
  <c r="N4" i="6" s="1"/>
  <c r="X17" i="1"/>
  <c r="X18" i="1"/>
  <c r="X16" i="1" l="1"/>
  <c r="H2" i="1" l="1"/>
</calcChain>
</file>

<file path=xl/sharedStrings.xml><?xml version="1.0" encoding="utf-8"?>
<sst xmlns="http://schemas.openxmlformats.org/spreadsheetml/2006/main" count="335" uniqueCount="214">
  <si>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</si>
  <si>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</si>
  <si>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</si>
  <si>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</si>
  <si>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</si>
  <si>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</si>
  <si>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</si>
  <si>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</si>
  <si>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</si>
  <si>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</si>
  <si>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</si>
  <si>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</si>
  <si>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</si>
  <si>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</si>
  <si>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</si>
  <si>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</si>
  <si>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</si>
  <si>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</si>
  <si>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</si>
  <si>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</si>
  <si>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</si>
  <si>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</si>
  <si>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</si>
  <si>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</si>
  <si>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</si>
  <si>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</si>
  <si>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</si>
  <si>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</si>
  <si>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</si>
  <si>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</si>
  <si>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</si>
  <si>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</si>
  <si>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</si>
  <si>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</si>
  <si>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</si>
  <si>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</si>
  <si>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</si>
  <si>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</si>
  <si>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</si>
  <si>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</si>
  <si>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</si>
  <si>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</si>
  <si>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</si>
  <si>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</si>
  <si>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</si>
  <si>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</si>
  <si>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</si>
  <si>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</si>
  <si>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</si>
  <si>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</si>
  <si>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</si>
  <si>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</si>
  <si>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</si>
  <si>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</si>
  <si>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</si>
  <si>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</si>
  <si>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</si>
  <si>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</si>
  <si>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</si>
  <si>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</si>
  <si>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</si>
  <si>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</si>
  <si>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</si>
  <si>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</si>
  <si>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</si>
  <si>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</si>
  <si>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</si>
  <si>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</si>
  <si>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</si>
  <si>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</si>
  <si>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</si>
  <si>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</si>
  <si>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</si>
  <si>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</si>
  <si>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</si>
  <si>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</si>
  <si>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</si>
  <si>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</si>
  <si>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</si>
  <si>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</si>
  <si>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</si>
  <si>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</si>
  <si>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</si>
  <si>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</si>
  <si>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</si>
  <si>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</si>
  <si>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</si>
  <si>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</si>
  <si>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</si>
  <si>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</si>
  <si>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</si>
  <si>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</si>
  <si>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</si>
  <si>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</si>
  <si>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</si>
  <si>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</si>
  <si>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</si>
  <si>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</si>
  <si>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</si>
  <si>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</si>
  <si>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</si>
  <si>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</si>
  <si>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</si>
  <si>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</si>
  <si>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</si>
  <si>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</si>
  <si>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</si>
  <si>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</si>
  <si>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</si>
  <si>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</si>
  <si>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</si>
  <si>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</si>
  <si>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</si>
  <si>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</si>
  <si>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</si>
  <si>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</si>
  <si>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</si>
  <si>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</si>
  <si>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</si>
  <si>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</si>
  <si>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</si>
  <si>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</si>
  <si>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</si>
  <si>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</si>
  <si>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</si>
  <si>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</si>
  <si>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</si>
  <si>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</si>
  <si>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</si>
  <si>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</si>
  <si>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</si>
  <si>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</si>
  <si>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</si>
  <si>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</si>
  <si>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</si>
  <si>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</si>
  <si>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</si>
  <si>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</si>
  <si>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</si>
  <si>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</si>
  <si>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</si>
  <si>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</si>
  <si>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</si>
  <si>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</si>
  <si>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</si>
  <si>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</si>
  <si>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</si>
  <si>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</si>
  <si>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</si>
  <si>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</si>
  <si>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</si>
  <si>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</si>
  <si>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</si>
  <si>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</si>
  <si>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</si>
  <si>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</si>
  <si>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</si>
  <si>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</si>
  <si>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</si>
  <si>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</si>
  <si>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</si>
  <si>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</si>
  <si>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</si>
  <si>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</si>
  <si>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</si>
  <si>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</si>
  <si>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</si>
  <si>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</si>
  <si>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</si>
  <si>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</si>
  <si>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</si>
  <si>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</si>
  <si>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</si>
  <si>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</si>
  <si>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</si>
  <si>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</si>
  <si>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</si>
  <si>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</si>
  <si>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</si>
  <si>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</si>
  <si>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</si>
  <si>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</si>
  <si>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</si>
  <si>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</si>
  <si>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</si>
  <si>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</si>
  <si>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</si>
  <si>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</si>
  <si>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</si>
  <si>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</si>
  <si>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</si>
  <si>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</si>
  <si>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</si>
  <si>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f7df3c3d-d18e-4492-b0d4-ca13008fcd3b</t>
  </si>
  <si>
    <t>Автомобиль ГАЗ-3302 Газель с краном-манипулятором/КМУ дооборудованный газобаллонным оборудованием DiGitronic для работы на КПГ</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</si>
  <si>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</si>
  <si>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</si>
  <si>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</si>
  <si>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</si>
  <si>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</si>
  <si>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</si>
  <si>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b6f35a8a-19b1-47a9-bd80-73b0a11d64a8</t>
  </si>
  <si>
    <t>Автомобиль ГАЗ-27057-364 дооборудованный газобаллонным оборудованием DiGitronic для работы на КПГ</t>
  </si>
  <si>
    <t>c695ba9f-eea3-44aa-9439-2967a52926f6</t>
  </si>
  <si>
    <t>Автомобиль ГАЗ-3302 дооборудованный газобаллонным оборудованием DiGitronic для работы на КПГ</t>
  </si>
  <si>
    <t>54552112-c0c9-4e49-ab05-2c9977705328</t>
  </si>
  <si>
    <t>Автомобиль ГАЗ-27057-778 (364) ДВС УМЗ-А274Evotech Бензиновый 106,8 л.с., 2690 куб. см., Евро-5</t>
  </si>
  <si>
    <t>8e9d30ff-f108-470b-8d61-2ad91874c632</t>
  </si>
  <si>
    <t>Автомобиль на базе ГАЗ-3302 (ГАЗ 33025-750) ДВС УМЗ-А274 Evotech битопливный бензин/сжиженный газ пропан-бутан (Бензин+LPG ) 106,8 л.с., 2690 куб. см.</t>
  </si>
  <si>
    <t>Открытый запрос предложений в электронной форме</t>
  </si>
  <si>
    <t>Редакция № 1</t>
  </si>
  <si>
    <t>d306d7a7-91a6-4041-87b0-af205337d740</t>
  </si>
  <si>
    <t>669ac328-70d7-4c4e-80d5-fd7f93d7cf0b</t>
  </si>
  <si>
    <t>4968d6eb-3c8e-11e8-821d-005056b8f04c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</si>
</sst>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5"/>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7" customWidth="1"/>
    <col min="19" max="21" width="15" style="3"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211</v>
      </c>
      <c r="B1" s="28" t="s">
        <v>119</v>
      </c>
      <c r="G1" s="28"/>
      <c r="H1" s="144"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44"/>
      <c r="J1" s="144"/>
      <c r="K1" s="144"/>
      <c r="L1" s="144"/>
      <c r="M1" s="144"/>
      <c r="N1" s="144"/>
      <c r="O1" s="144"/>
      <c r="P1" s="144"/>
      <c r="Q1" s="101"/>
      <c r="R1" s="101"/>
      <c r="AD1" s="65" t="s">
        <v>88</v>
      </c>
      <c r="AE1" s="65"/>
      <c r="AF1" s="66"/>
      <c r="AG1" s="66"/>
      <c r="AH1" s="66"/>
      <c r="AI1" s="67"/>
      <c r="AJ1" s="141" t="s">
        <v>86</v>
      </c>
      <c r="AK1" s="141"/>
      <c r="AL1" s="141"/>
      <c r="AM1" s="141"/>
      <c r="AN1" s="141"/>
    </row>
    <row r="2" spans="1:40" ht="18.75" x14ac:dyDescent="0.3">
      <c r="A2" s="1" t="s">
        <v>212</v>
      </c>
      <c r="B2" s="28" t="s">
        <v>80</v>
      </c>
      <c r="G2" s="59"/>
      <c r="H2" s="147" t="str">
        <f>IF(SUM(Y:Y)&gt;0,"Участник не вправе предложить стоимость за единицу товара выше стоимости, указанной в колонке 15 (пункт документации 2.3.6.2.)","")</f>
        <v/>
      </c>
      <c r="I2" s="147"/>
      <c r="J2" s="147"/>
      <c r="K2" s="147"/>
      <c r="L2" s="147"/>
      <c r="M2" s="147"/>
      <c r="N2" s="147"/>
      <c r="O2" s="147"/>
      <c r="P2" s="147"/>
      <c r="Q2" s="102"/>
      <c r="R2" s="102"/>
      <c r="AD2" s="65" t="s">
        <v>87</v>
      </c>
      <c r="AE2" s="65"/>
      <c r="AF2" s="66"/>
      <c r="AG2" s="66"/>
      <c r="AH2" s="66"/>
      <c r="AI2" s="67"/>
      <c r="AJ2" s="142"/>
      <c r="AK2" s="142"/>
      <c r="AL2" s="142"/>
      <c r="AM2" s="142"/>
      <c r="AN2" s="142"/>
    </row>
    <row r="3" spans="1:40" ht="27.75" customHeight="1" x14ac:dyDescent="0.3">
      <c r="B3" s="145" t="s">
        <v>209</v>
      </c>
      <c r="C3" s="145"/>
      <c r="D3" s="145"/>
      <c r="E3" s="16"/>
      <c r="F3" s="16"/>
      <c r="G3" s="16" t="s">
        <v>210</v>
      </c>
      <c r="H3" s="137" t="str">
        <f>IF(SUM(AF:AF)&gt;0,"ВНИМАНИЕ.     Колонка №4 для выбора Аналога заполнена НЕ верно!","")</f>
        <v/>
      </c>
      <c r="I3" s="137"/>
      <c r="J3" s="137"/>
      <c r="K3" s="137"/>
      <c r="L3" s="137"/>
      <c r="M3" s="137"/>
      <c r="N3" s="137"/>
      <c r="O3" s="137"/>
      <c r="P3" s="137"/>
      <c r="Q3" s="100"/>
      <c r="R3" s="100"/>
      <c r="AD3" s="65" t="s">
        <v>89</v>
      </c>
      <c r="AE3" s="65"/>
      <c r="AF3" s="66"/>
      <c r="AG3" s="66"/>
      <c r="AH3" s="66"/>
      <c r="AI3" s="67"/>
      <c r="AJ3" s="87" t="s">
        <v>116</v>
      </c>
      <c r="AK3" s="88" t="s">
        <v>117</v>
      </c>
      <c r="AL3" s="87" t="s">
        <v>79</v>
      </c>
      <c r="AM3" s="68"/>
      <c r="AN3" s="69" t="s">
        <v>85</v>
      </c>
    </row>
    <row r="4" spans="1:40" ht="19.5" customHeight="1" x14ac:dyDescent="0.3">
      <c r="A4" s="1" t="s">
        <v>213</v>
      </c>
      <c r="B4" s="90"/>
      <c r="C4" s="90"/>
      <c r="D4" s="90">
        <v>152681</v>
      </c>
      <c r="E4" s="16"/>
      <c r="F4" s="16"/>
      <c r="G4" s="16"/>
      <c r="H4" s="137" t="str">
        <f>IF(SUM(AD:AD)&gt;0,"ВНИМАНИЕ.   В столбце 4 выбрано значение ""Да"", необходимо заполнить столбец 5 в соответствии с технической и иной документацией на товар!","")</f>
        <v/>
      </c>
      <c r="I4" s="137"/>
      <c r="J4" s="137"/>
      <c r="K4" s="137"/>
      <c r="L4" s="137"/>
      <c r="M4" s="137"/>
      <c r="N4" s="137"/>
      <c r="O4" s="137"/>
      <c r="P4" s="137"/>
      <c r="Q4" s="137"/>
      <c r="R4" s="137"/>
      <c r="S4" s="137"/>
      <c r="T4" s="137"/>
      <c r="U4" s="137"/>
      <c r="V4" s="137"/>
      <c r="W4" s="137"/>
      <c r="X4" s="137"/>
      <c r="AD4" s="65"/>
      <c r="AE4" s="65"/>
      <c r="AF4" s="66"/>
      <c r="AG4" s="66"/>
      <c r="AH4" s="66"/>
      <c r="AI4" s="67"/>
      <c r="AJ4" s="94" t="s">
        <v>127</v>
      </c>
      <c r="AK4" s="96" t="s">
        <v>85</v>
      </c>
      <c r="AL4" s="94" t="s">
        <v>128</v>
      </c>
      <c r="AM4" s="91"/>
      <c r="AN4" s="95"/>
    </row>
    <row r="5" spans="1:40" ht="19.5" customHeight="1" x14ac:dyDescent="0.3">
      <c r="B5" s="93"/>
      <c r="C5" s="93"/>
      <c r="D5" s="93"/>
      <c r="E5" s="16"/>
      <c r="F5" s="16"/>
      <c r="G5" s="16"/>
      <c r="H5" s="137" t="str">
        <f>IF(SUM(AE:AE)&gt;0,"ВНИМАНИЕ.  В столбце 4 выбрано значение ""Да"", необходимо заполнить столбец 6 в соответствии с технической и иной документацией на товар!","")</f>
        <v/>
      </c>
      <c r="I5" s="137"/>
      <c r="J5" s="137"/>
      <c r="K5" s="137"/>
      <c r="L5" s="137"/>
      <c r="M5" s="137"/>
      <c r="N5" s="137"/>
      <c r="O5" s="137"/>
      <c r="P5" s="137"/>
      <c r="Q5" s="137"/>
      <c r="R5" s="137"/>
      <c r="S5" s="137"/>
      <c r="T5" s="137"/>
      <c r="U5" s="137"/>
      <c r="V5" s="137"/>
      <c r="W5" s="137"/>
      <c r="X5" s="137"/>
      <c r="AD5" s="65"/>
      <c r="AE5" s="65"/>
      <c r="AF5" s="66"/>
      <c r="AG5" s="66"/>
      <c r="AH5" s="66"/>
      <c r="AI5" s="67"/>
      <c r="AJ5" s="103" t="s">
        <v>143</v>
      </c>
      <c r="AK5" s="103" t="s">
        <v>144</v>
      </c>
      <c r="AM5" s="91"/>
      <c r="AN5" s="95"/>
    </row>
    <row r="6" spans="1:40" ht="23.25" customHeight="1" x14ac:dyDescent="0.3">
      <c r="B6" s="145" t="s">
        <v>57</v>
      </c>
      <c r="C6" s="145"/>
      <c r="D6" s="145"/>
      <c r="E6" s="146"/>
      <c r="F6" s="146"/>
      <c r="G6" s="146"/>
      <c r="H6" s="146"/>
      <c r="I6" s="146"/>
      <c r="J6" s="146"/>
      <c r="K6" s="146"/>
      <c r="L6" s="146"/>
      <c r="AI6" s="67"/>
      <c r="AJ6" s="103" t="s">
        <v>145</v>
      </c>
      <c r="AK6" s="103" t="s">
        <v>144</v>
      </c>
      <c r="AM6" s="94"/>
      <c r="AN6" s="94"/>
    </row>
    <row r="7" spans="1:40" ht="57" customHeight="1" x14ac:dyDescent="0.3">
      <c r="B7" s="26"/>
      <c r="C7" s="26"/>
      <c r="D7" s="26"/>
      <c r="E7" s="25"/>
      <c r="F7" s="25"/>
      <c r="G7" s="25"/>
      <c r="H7" s="151" t="str">
        <f>IF(SUM(AH9:AH29)*100/MAX(SUM(Z10:Z26),1)&lt;50,"В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1"/>
      <c r="J7" s="151"/>
      <c r="K7" s="151"/>
      <c r="L7" s="151"/>
      <c r="M7" s="151"/>
      <c r="N7" s="151"/>
      <c r="O7" s="151"/>
      <c r="P7" s="151"/>
      <c r="AI7" s="67"/>
      <c r="AJ7" s="67"/>
      <c r="AK7" s="67"/>
    </row>
    <row r="8" spans="1:40" ht="27.6" customHeight="1" x14ac:dyDescent="0.25">
      <c r="A8" s="109" t="s">
        <v>5</v>
      </c>
      <c r="B8" s="32"/>
      <c r="C8" s="108" t="s">
        <v>6</v>
      </c>
      <c r="D8" s="107" t="s">
        <v>10</v>
      </c>
      <c r="E8" s="107"/>
      <c r="F8" s="148" t="s">
        <v>12</v>
      </c>
      <c r="G8" s="149"/>
      <c r="H8" s="149"/>
      <c r="I8" s="149"/>
      <c r="J8" s="149"/>
      <c r="K8" s="149"/>
      <c r="L8" s="149"/>
      <c r="M8" s="149"/>
      <c r="N8" s="149"/>
      <c r="O8" s="149"/>
      <c r="P8" s="149"/>
      <c r="Q8" s="149"/>
      <c r="R8" s="149"/>
      <c r="S8" s="149"/>
      <c r="T8" s="149"/>
      <c r="U8" s="149"/>
      <c r="V8" s="149"/>
      <c r="W8" s="149"/>
      <c r="X8" s="150"/>
      <c r="Y8" s="84"/>
      <c r="Z8" s="71"/>
      <c r="AD8" s="143" t="s">
        <v>84</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13</v>
      </c>
      <c r="E9" s="7" t="s">
        <v>11</v>
      </c>
      <c r="F9" s="92" t="s">
        <v>121</v>
      </c>
      <c r="G9" s="32" t="s">
        <v>13</v>
      </c>
      <c r="H9" s="7" t="s">
        <v>1</v>
      </c>
      <c r="I9" s="6" t="s">
        <v>14</v>
      </c>
      <c r="J9" s="6" t="s">
        <v>82</v>
      </c>
      <c r="K9" s="6" t="s">
        <v>2</v>
      </c>
      <c r="L9" s="6" t="s">
        <v>21</v>
      </c>
      <c r="M9" s="6" t="s">
        <v>7</v>
      </c>
      <c r="N9" s="6" t="s">
        <v>83</v>
      </c>
      <c r="O9" s="6" t="s">
        <v>3</v>
      </c>
      <c r="P9" s="6" t="s">
        <v>4</v>
      </c>
      <c r="Q9" s="6" t="s">
        <v>146</v>
      </c>
      <c r="R9" s="6" t="s">
        <v>147</v>
      </c>
      <c r="S9" s="8" t="s">
        <v>108</v>
      </c>
      <c r="T9" s="8" t="s">
        <v>111</v>
      </c>
      <c r="U9" s="8" t="s">
        <v>136</v>
      </c>
      <c r="V9" s="8" t="s">
        <v>110</v>
      </c>
      <c r="W9" s="8" t="s">
        <v>106</v>
      </c>
      <c r="X9" s="8" t="s">
        <v>109</v>
      </c>
      <c r="Y9" s="10"/>
      <c r="Z9" s="71"/>
      <c r="AI9" s="67"/>
      <c r="AJ9" s="67"/>
      <c r="AK9" s="67"/>
    </row>
    <row r="10" spans="1:40" ht="13.9" x14ac:dyDescent="0.25">
      <c r="A10" s="9"/>
      <c r="B10" s="7" t="s">
        <v>91</v>
      </c>
      <c r="C10" s="7"/>
      <c r="D10" s="7" t="s">
        <v>92</v>
      </c>
      <c r="E10" s="7" t="s">
        <v>93</v>
      </c>
      <c r="F10" s="89" t="s">
        <v>94</v>
      </c>
      <c r="G10" s="61" t="s">
        <v>95</v>
      </c>
      <c r="H10" s="7" t="s">
        <v>96</v>
      </c>
      <c r="I10" s="7" t="s">
        <v>97</v>
      </c>
      <c r="J10" s="7" t="s">
        <v>98</v>
      </c>
      <c r="K10" s="7" t="s">
        <v>90</v>
      </c>
      <c r="L10" s="7" t="s">
        <v>99</v>
      </c>
      <c r="M10" s="7"/>
      <c r="N10" s="7"/>
      <c r="O10" s="7" t="s">
        <v>100</v>
      </c>
      <c r="P10" s="7" t="s">
        <v>101</v>
      </c>
      <c r="Q10" s="105" t="s">
        <v>102</v>
      </c>
      <c r="R10" s="105" t="s">
        <v>103</v>
      </c>
      <c r="S10" s="105" t="s">
        <v>137</v>
      </c>
      <c r="T10" s="105" t="s">
        <v>107</v>
      </c>
      <c r="U10" s="105" t="s">
        <v>113</v>
      </c>
      <c r="V10" s="105" t="s">
        <v>120</v>
      </c>
      <c r="W10" s="105" t="s">
        <v>154</v>
      </c>
      <c r="X10" s="105" t="s">
        <v>155</v>
      </c>
      <c r="Y10" s="84"/>
      <c r="AI10" s="67"/>
      <c r="AJ10" s="67"/>
      <c r="AK10" s="67"/>
    </row>
    <row r="11" spans="1:40" ht="77.25" customHeight="1" x14ac:dyDescent="0.45">
      <c r="A11" s="174" t="s">
        <v>193</v>
      </c>
      <c r="B11" s="174">
        <v>1</v>
      </c>
      <c r="C11" s="174">
        <v>55813</v>
      </c>
      <c r="D11" s="175" t="s">
        <v>194</v>
      </c>
      <c r="E11" s="176" t="s">
        <v>85</v>
      </c>
      <c r="F11" s="177" t="s">
        <v>85</v>
      </c>
      <c r="G11" s="178" t="s">
        <v>128</v>
      </c>
      <c r="H11" s="178" t="s">
        <v>128</v>
      </c>
      <c r="I11" s="179"/>
      <c r="J11" s="180" t="s">
        <v>195</v>
      </c>
      <c r="K11" s="174" t="s">
        <v>196</v>
      </c>
      <c r="L11" s="174">
        <v>1</v>
      </c>
      <c r="M11" s="174" t="s">
        <v>197</v>
      </c>
      <c r="N11" s="181">
        <v>1</v>
      </c>
      <c r="O11" s="174" t="s">
        <v>198</v>
      </c>
      <c r="P11" s="174" t="s">
        <v>199</v>
      </c>
      <c r="Q11" s="177" t="s">
        <v>200</v>
      </c>
      <c r="R11" s="182">
        <v>1599576.27</v>
      </c>
      <c r="S11" s="183">
        <v>0</v>
      </c>
      <c r="T11" s="184" t="s">
        <v>116</v>
      </c>
      <c r="U11" s="182">
        <v>0</v>
      </c>
      <c r="V11" s="185">
        <f>ROUND(ROUND(S11,2)*ROUND(L11,3),2)</f>
        <v>0</v>
      </c>
      <c r="W11" s="185">
        <f>ROUND(V11*IF(UPPER(T11)="18%",18,1)*IF(UPPER(T11)="10%",10,1)*IF(UPPER(T11)="НДС не облагается",0,1)/100,2)</f>
        <v>0</v>
      </c>
      <c r="X11" s="185">
        <f>ROUND(W11+V11,2)</f>
        <v>0</v>
      </c>
      <c r="Y11" s="186">
        <f>IF(S11&gt;IF(U11=0,S11,U11),1,0)</f>
        <v>0</v>
      </c>
      <c r="Z11" s="186">
        <f t="shared" ref="Z11:Z15" si="0">X11</f>
        <v>0</v>
      </c>
      <c r="AA11" s="186">
        <f t="shared" ref="AA11:AA15" si="1">W11</f>
        <v>0</v>
      </c>
      <c r="AB11" s="186">
        <f t="shared" ref="AB11:AB15" si="2">V11</f>
        <v>0</v>
      </c>
      <c r="AC11" s="187">
        <f t="shared" ref="AC11:AC15"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105</v>
      </c>
      <c r="AJ11" s="67"/>
      <c r="AK11" s="67"/>
    </row>
    <row r="12" spans="1:40" ht="50.1" customHeight="1" x14ac:dyDescent="0.45">
      <c r="A12" s="174" t="s">
        <v>201</v>
      </c>
      <c r="B12" s="174">
        <v>2</v>
      </c>
      <c r="C12" s="174">
        <v>55814</v>
      </c>
      <c r="D12" s="175" t="s">
        <v>202</v>
      </c>
      <c r="E12" s="176" t="s">
        <v>85</v>
      </c>
      <c r="F12" s="177" t="s">
        <v>85</v>
      </c>
      <c r="G12" s="178" t="s">
        <v>128</v>
      </c>
      <c r="H12" s="178" t="s">
        <v>128</v>
      </c>
      <c r="I12" s="179"/>
      <c r="J12" s="180" t="s">
        <v>195</v>
      </c>
      <c r="K12" s="174" t="s">
        <v>196</v>
      </c>
      <c r="L12" s="174">
        <v>2</v>
      </c>
      <c r="M12" s="174" t="s">
        <v>197</v>
      </c>
      <c r="N12" s="181">
        <v>2</v>
      </c>
      <c r="O12" s="174" t="s">
        <v>198</v>
      </c>
      <c r="P12" s="174" t="s">
        <v>199</v>
      </c>
      <c r="Q12" s="177" t="s">
        <v>200</v>
      </c>
      <c r="R12" s="182">
        <v>2017556.78</v>
      </c>
      <c r="S12" s="183">
        <v>0</v>
      </c>
      <c r="T12" s="184" t="s">
        <v>116</v>
      </c>
      <c r="U12" s="182">
        <v>0</v>
      </c>
      <c r="V12" s="185">
        <f>ROUND(ROUND(S12,2)*ROUND(L12,3),2)</f>
        <v>0</v>
      </c>
      <c r="W12" s="185">
        <f>ROUND(V12*IF(UPPER(T12)="18%",18,1)*IF(UPPER(T12)="10%",10,1)*IF(UPPER(T12)="НДС не облагается",0,1)/100,2)</f>
        <v>0</v>
      </c>
      <c r="X12" s="185">
        <f>ROUND(W12+V12,2)</f>
        <v>0</v>
      </c>
      <c r="Y12" s="186">
        <f>IF(S12&gt;IF(U12=0,S12,U12),1,0)</f>
        <v>0</v>
      </c>
      <c r="Z12" s="186">
        <f t="shared" si="0"/>
        <v>0</v>
      </c>
      <c r="AA12" s="186">
        <f t="shared" si="1"/>
        <v>0</v>
      </c>
      <c r="AB12" s="186">
        <f t="shared" si="2"/>
        <v>0</v>
      </c>
      <c r="AC12" s="187">
        <f t="shared" si="3"/>
        <v>1</v>
      </c>
      <c r="AD12" s="187">
        <f>IF(AND(E12="Да",OR(AND(F12 = "Да",ISBLANK(G12)),AND(F12 = "Да", G12 = "В соответствии с техническим заданием"),AND(F12 = "Нет",NOT(G12 = "В соответствии с техническим заданием")))),1,0)</f>
        <v>0</v>
      </c>
      <c r="AE12" s="188">
        <f>IF(AND(E12="Да",OR(AND(F12 = "Да",ISBLANK(H12)),AND(F12 = "Да", H12 = "В соответствии с техническим заданием"),AND(F12 = "Нет",NOT(H12 = "В соответствии с техническим заданием")))),1,0)</f>
        <v>0</v>
      </c>
      <c r="AF12" s="188">
        <f>IF(OR(AND(E12="Нет",F12="Нет"),AND(E12="Да",F12="Нет"),AND(E12="Да",F12="Да")),0,1)</f>
        <v>0</v>
      </c>
      <c r="AG12" s="188">
        <f>IF(AND(Q12="Россия"),1,0)</f>
        <v>0</v>
      </c>
      <c r="AH12" s="188">
        <f>Z12*AG12</f>
        <v>0</v>
      </c>
      <c r="AI12" s="73" t="s">
        <v>105</v>
      </c>
    </row>
    <row r="13" spans="1:40" ht="50.1" customHeight="1" x14ac:dyDescent="0.45">
      <c r="A13" s="174" t="s">
        <v>203</v>
      </c>
      <c r="B13" s="174">
        <v>3</v>
      </c>
      <c r="C13" s="174">
        <v>55815</v>
      </c>
      <c r="D13" s="175" t="s">
        <v>204</v>
      </c>
      <c r="E13" s="176" t="s">
        <v>85</v>
      </c>
      <c r="F13" s="177" t="s">
        <v>85</v>
      </c>
      <c r="G13" s="178" t="s">
        <v>128</v>
      </c>
      <c r="H13" s="178" t="s">
        <v>128</v>
      </c>
      <c r="I13" s="179"/>
      <c r="J13" s="180" t="s">
        <v>195</v>
      </c>
      <c r="K13" s="174" t="s">
        <v>196</v>
      </c>
      <c r="L13" s="174">
        <v>1</v>
      </c>
      <c r="M13" s="174" t="s">
        <v>197</v>
      </c>
      <c r="N13" s="181">
        <v>1</v>
      </c>
      <c r="O13" s="174" t="s">
        <v>198</v>
      </c>
      <c r="P13" s="174" t="s">
        <v>199</v>
      </c>
      <c r="Q13" s="177" t="s">
        <v>200</v>
      </c>
      <c r="R13" s="182">
        <v>908898.31</v>
      </c>
      <c r="S13" s="183">
        <v>0</v>
      </c>
      <c r="T13" s="184" t="s">
        <v>116</v>
      </c>
      <c r="U13" s="182">
        <v>0</v>
      </c>
      <c r="V13" s="185">
        <f>ROUND(ROUND(S13,2)*ROUND(L13,3),2)</f>
        <v>0</v>
      </c>
      <c r="W13" s="185">
        <f>ROUND(V13*IF(UPPER(T13)="18%",18,1)*IF(UPPER(T13)="10%",10,1)*IF(UPPER(T13)="НДС не облагается",0,1)/100,2)</f>
        <v>0</v>
      </c>
      <c r="X13" s="185">
        <f>ROUND(W13+V13,2)</f>
        <v>0</v>
      </c>
      <c r="Y13" s="186">
        <f>IF(S13&gt;IF(U13=0,S13,U13),1,0)</f>
        <v>0</v>
      </c>
      <c r="Z13" s="186">
        <f t="shared" si="0"/>
        <v>0</v>
      </c>
      <c r="AA13" s="186">
        <f t="shared" si="1"/>
        <v>0</v>
      </c>
      <c r="AB13" s="186">
        <f t="shared" si="2"/>
        <v>0</v>
      </c>
      <c r="AC13" s="187">
        <f t="shared" si="3"/>
        <v>1</v>
      </c>
      <c r="AD13" s="187">
        <f>IF(AND(E13="Да",OR(AND(F13 = "Да",ISBLANK(G13)),AND(F13 = "Да", G13 = "В соответствии с техническим заданием"),AND(F13 = "Нет",NOT(G13 = "В соответствии с техническим заданием")))),1,0)</f>
        <v>0</v>
      </c>
      <c r="AE13" s="188">
        <f>IF(AND(E13="Да",OR(AND(F13 = "Да",ISBLANK(H13)),AND(F13 = "Да", H13 = "В соответствии с техническим заданием"),AND(F13 = "Нет",NOT(H13 = "В соответствии с техническим заданием")))),1,0)</f>
        <v>0</v>
      </c>
      <c r="AF13" s="188">
        <f>IF(OR(AND(E13="Нет",F13="Нет"),AND(E13="Да",F13="Нет"),AND(E13="Да",F13="Да")),0,1)</f>
        <v>0</v>
      </c>
      <c r="AG13" s="188">
        <f>IF(AND(Q13="Россия"),1,0)</f>
        <v>0</v>
      </c>
      <c r="AH13" s="188">
        <f>Z13*AG13</f>
        <v>0</v>
      </c>
      <c r="AI13" s="73" t="s">
        <v>105</v>
      </c>
    </row>
    <row r="14" spans="1:40" ht="50.1" customHeight="1" x14ac:dyDescent="0.45">
      <c r="A14" s="174" t="s">
        <v>205</v>
      </c>
      <c r="B14" s="174">
        <v>4</v>
      </c>
      <c r="C14" s="174">
        <v>55816</v>
      </c>
      <c r="D14" s="175" t="s">
        <v>206</v>
      </c>
      <c r="E14" s="176" t="s">
        <v>127</v>
      </c>
      <c r="F14" s="177" t="s">
        <v>85</v>
      </c>
      <c r="G14" s="178" t="s">
        <v>128</v>
      </c>
      <c r="H14" s="178" t="s">
        <v>128</v>
      </c>
      <c r="I14" s="179"/>
      <c r="J14" s="180" t="s">
        <v>195</v>
      </c>
      <c r="K14" s="174" t="s">
        <v>196</v>
      </c>
      <c r="L14" s="174">
        <v>9</v>
      </c>
      <c r="M14" s="174" t="s">
        <v>197</v>
      </c>
      <c r="N14" s="181">
        <v>9</v>
      </c>
      <c r="O14" s="174" t="s">
        <v>198</v>
      </c>
      <c r="P14" s="174" t="s">
        <v>199</v>
      </c>
      <c r="Q14" s="177" t="s">
        <v>200</v>
      </c>
      <c r="R14" s="182">
        <v>7896356.0099999998</v>
      </c>
      <c r="S14" s="183">
        <v>0</v>
      </c>
      <c r="T14" s="184" t="s">
        <v>116</v>
      </c>
      <c r="U14" s="182">
        <v>0</v>
      </c>
      <c r="V14" s="185">
        <f>ROUND(ROUND(S14,2)*ROUND(L14,3),2)</f>
        <v>0</v>
      </c>
      <c r="W14" s="185">
        <f>ROUND(V14*IF(UPPER(T14)="18%",18,1)*IF(UPPER(T14)="10%",10,1)*IF(UPPER(T14)="НДС не облагается",0,1)/100,2)</f>
        <v>0</v>
      </c>
      <c r="X14" s="185">
        <f>ROUND(W14+V14,2)</f>
        <v>0</v>
      </c>
      <c r="Y14" s="186">
        <f>IF(S14&gt;IF(U14=0,S14,U14),1,0)</f>
        <v>0</v>
      </c>
      <c r="Z14" s="186">
        <f t="shared" si="0"/>
        <v>0</v>
      </c>
      <c r="AA14" s="186">
        <f t="shared" si="1"/>
        <v>0</v>
      </c>
      <c r="AB14" s="186">
        <f t="shared" si="2"/>
        <v>0</v>
      </c>
      <c r="AC14" s="187">
        <f t="shared" si="3"/>
        <v>1</v>
      </c>
      <c r="AD14" s="187">
        <f>IF(AND(E14="Да",OR(AND(F14 = "Да",ISBLANK(G14)),AND(F14 = "Да", G14 = "В соответствии с техническим заданием"),AND(F14 = "Нет",NOT(G14 = "В соответствии с техническим заданием")))),1,0)</f>
        <v>0</v>
      </c>
      <c r="AE14" s="188">
        <f>IF(AND(E14="Да",OR(AND(F14 = "Да",ISBLANK(H14)),AND(F14 = "Да", H14 = "В соответствии с техническим заданием"),AND(F14 = "Нет",NOT(H14 = "В соответствии с техническим заданием")))),1,0)</f>
        <v>0</v>
      </c>
      <c r="AF14" s="188">
        <f>IF(OR(AND(E14="Нет",F14="Нет"),AND(E14="Да",F14="Нет"),AND(E14="Да",F14="Да")),0,1)</f>
        <v>0</v>
      </c>
      <c r="AG14" s="188">
        <f>IF(AND(Q14="Россия"),1,0)</f>
        <v>0</v>
      </c>
      <c r="AH14" s="188">
        <f>Z14*AG14</f>
        <v>0</v>
      </c>
      <c r="AI14" s="73" t="s">
        <v>105</v>
      </c>
    </row>
    <row r="15" spans="1:40" ht="50.1" customHeight="1" x14ac:dyDescent="0.45">
      <c r="A15" s="174" t="s">
        <v>207</v>
      </c>
      <c r="B15" s="174">
        <v>5</v>
      </c>
      <c r="C15" s="174">
        <v>55817</v>
      </c>
      <c r="D15" s="175" t="s">
        <v>208</v>
      </c>
      <c r="E15" s="176" t="s">
        <v>127</v>
      </c>
      <c r="F15" s="177" t="s">
        <v>85</v>
      </c>
      <c r="G15" s="178" t="s">
        <v>128</v>
      </c>
      <c r="H15" s="178" t="s">
        <v>128</v>
      </c>
      <c r="I15" s="179"/>
      <c r="J15" s="180" t="s">
        <v>195</v>
      </c>
      <c r="K15" s="174" t="s">
        <v>196</v>
      </c>
      <c r="L15" s="174">
        <v>1</v>
      </c>
      <c r="M15" s="174" t="s">
        <v>197</v>
      </c>
      <c r="N15" s="181">
        <v>1</v>
      </c>
      <c r="O15" s="174" t="s">
        <v>198</v>
      </c>
      <c r="P15" s="174" t="s">
        <v>199</v>
      </c>
      <c r="Q15" s="177" t="s">
        <v>200</v>
      </c>
      <c r="R15" s="182">
        <v>792372.88</v>
      </c>
      <c r="S15" s="183">
        <v>0</v>
      </c>
      <c r="T15" s="184" t="s">
        <v>116</v>
      </c>
      <c r="U15" s="182">
        <v>0</v>
      </c>
      <c r="V15" s="185">
        <f>ROUND(ROUND(S15,2)*ROUND(L15,3),2)</f>
        <v>0</v>
      </c>
      <c r="W15" s="185">
        <f>ROUND(V15*IF(UPPER(T15)="18%",18,1)*IF(UPPER(T15)="10%",10,1)*IF(UPPER(T15)="НДС не облагается",0,1)/100,2)</f>
        <v>0</v>
      </c>
      <c r="X15" s="185">
        <f>ROUND(W15+V15,2)</f>
        <v>0</v>
      </c>
      <c r="Y15" s="186">
        <f>IF(S15&gt;IF(U15=0,S15,U15),1,0)</f>
        <v>0</v>
      </c>
      <c r="Z15" s="186">
        <f t="shared" si="0"/>
        <v>0</v>
      </c>
      <c r="AA15" s="186">
        <f t="shared" si="1"/>
        <v>0</v>
      </c>
      <c r="AB15" s="186">
        <f t="shared" si="2"/>
        <v>0</v>
      </c>
      <c r="AC15" s="187">
        <f t="shared" si="3"/>
        <v>1</v>
      </c>
      <c r="AD15" s="187">
        <f>IF(AND(E15="Да",OR(AND(F15 = "Да",ISBLANK(G15)),AND(F15 = "Да", G15 = "В соответствии с техническим заданием"),AND(F15 = "Нет",NOT(G15 = "В соответствии с техническим заданием")))),1,0)</f>
        <v>0</v>
      </c>
      <c r="AE15" s="188">
        <f>IF(AND(E15="Да",OR(AND(F15 = "Да",ISBLANK(H15)),AND(F15 = "Да", H15 = "В соответствии с техническим заданием"),AND(F15 = "Нет",NOT(H15 = "В соответствии с техническим заданием")))),1,0)</f>
        <v>0</v>
      </c>
      <c r="AF15" s="188">
        <f>IF(OR(AND(E15="Нет",F15="Нет"),AND(E15="Да",F15="Нет"),AND(E15="Да",F15="Да")),0,1)</f>
        <v>0</v>
      </c>
      <c r="AG15" s="188">
        <f>IF(AND(Q15="Россия"),1,0)</f>
        <v>0</v>
      </c>
      <c r="AH15" s="188">
        <f>Z15*AG15</f>
        <v>0</v>
      </c>
      <c r="AI15" s="73" t="s">
        <v>105</v>
      </c>
    </row>
    <row r="16" spans="1:40" ht="50.1" customHeight="1" x14ac:dyDescent="0.25">
      <c r="A16" s="138" t="s">
        <v>114</v>
      </c>
      <c r="B16" s="138"/>
      <c r="C16" s="138"/>
      <c r="D16" s="138"/>
      <c r="E16" s="138"/>
      <c r="F16" s="138"/>
      <c r="G16" s="138"/>
      <c r="H16" s="138"/>
      <c r="I16" s="138"/>
      <c r="J16" s="138"/>
      <c r="K16" s="138"/>
      <c r="L16" s="138"/>
      <c r="M16" s="138"/>
      <c r="N16" s="138"/>
      <c r="O16" s="138"/>
      <c r="P16" s="138"/>
      <c r="Q16" s="138"/>
      <c r="R16" s="138"/>
      <c r="S16" s="138"/>
      <c r="T16" s="138"/>
      <c r="U16" s="138"/>
      <c r="V16" s="138"/>
      <c r="W16" s="139"/>
      <c r="X16" s="104">
        <f>SUM(Z8:Z25)</f>
        <v>0</v>
      </c>
      <c r="Y16" s="86"/>
      <c r="Z16" s="85"/>
      <c r="AA16" s="85"/>
      <c r="AB16" s="85"/>
      <c r="AC16" s="85"/>
    </row>
    <row r="17" spans="1:29" ht="50.1" customHeight="1" x14ac:dyDescent="0.25">
      <c r="A17" s="140" t="s">
        <v>115</v>
      </c>
      <c r="B17" s="138"/>
      <c r="C17" s="138"/>
      <c r="D17" s="138"/>
      <c r="E17" s="138"/>
      <c r="F17" s="138"/>
      <c r="G17" s="138"/>
      <c r="H17" s="138"/>
      <c r="I17" s="138"/>
      <c r="J17" s="138"/>
      <c r="K17" s="138"/>
      <c r="L17" s="138"/>
      <c r="M17" s="138"/>
      <c r="N17" s="138"/>
      <c r="O17" s="138"/>
      <c r="P17" s="138"/>
      <c r="Q17" s="138"/>
      <c r="R17" s="138"/>
      <c r="S17" s="138"/>
      <c r="T17" s="138"/>
      <c r="U17" s="138"/>
      <c r="V17" s="138"/>
      <c r="W17" s="139"/>
      <c r="X17" s="104">
        <f>SUM(AB10:AB18)</f>
        <v>0</v>
      </c>
      <c r="Y17" s="86"/>
      <c r="Z17" s="85"/>
      <c r="AA17" s="85"/>
      <c r="AB17" s="85"/>
      <c r="AC17" s="85"/>
    </row>
    <row r="18" spans="1:29" ht="50.1" customHeight="1" x14ac:dyDescent="0.25">
      <c r="A18" s="140" t="s">
        <v>81</v>
      </c>
      <c r="B18" s="138"/>
      <c r="C18" s="138"/>
      <c r="D18" s="138"/>
      <c r="E18" s="138"/>
      <c r="F18" s="138"/>
      <c r="G18" s="138"/>
      <c r="H18" s="138"/>
      <c r="I18" s="138"/>
      <c r="J18" s="138"/>
      <c r="K18" s="138"/>
      <c r="L18" s="138"/>
      <c r="M18" s="138"/>
      <c r="N18" s="138"/>
      <c r="O18" s="138"/>
      <c r="P18" s="138"/>
      <c r="Q18" s="138"/>
      <c r="R18" s="138"/>
      <c r="S18" s="138"/>
      <c r="T18" s="138"/>
      <c r="U18" s="138"/>
      <c r="V18" s="138"/>
      <c r="W18" s="139"/>
      <c r="X18" s="104">
        <f>SUM(AA:AA)</f>
        <v>0</v>
      </c>
      <c r="Y18" s="86"/>
      <c r="Z18" s="85"/>
      <c r="AA18" s="85"/>
      <c r="AB18" s="85"/>
      <c r="AC18" s="85"/>
    </row>
    <row r="19" spans="1:29" ht="50.1" customHeight="1" x14ac:dyDescent="0.25">
      <c r="B19" s="58" t="s">
        <v>55</v>
      </c>
      <c r="C19" s="17"/>
      <c r="D19" s="77"/>
      <c r="E19" s="77"/>
      <c r="F19" s="77"/>
      <c r="G19" s="77"/>
      <c r="H19" s="77"/>
      <c r="I19" s="78"/>
      <c r="J19" s="78"/>
      <c r="K19" s="78"/>
      <c r="L19" s="78"/>
      <c r="M19" s="78"/>
      <c r="N19" s="78"/>
      <c r="O19" s="78"/>
      <c r="P19" s="78"/>
      <c r="Q19" s="78"/>
      <c r="R19" s="78"/>
      <c r="S19" s="79"/>
      <c r="T19" s="79"/>
      <c r="U19" s="79"/>
      <c r="V19" s="79"/>
      <c r="W19" s="79"/>
      <c r="X19" s="80"/>
      <c r="Y19" s="80"/>
    </row>
    <row r="20" spans="1:29" ht="50.1" customHeight="1" x14ac:dyDescent="0.25">
      <c r="B20" s="58" t="s">
        <v>56</v>
      </c>
      <c r="D20" s="81"/>
      <c r="E20" s="81"/>
      <c r="F20" s="81"/>
      <c r="G20" s="81"/>
      <c r="H20" s="81"/>
      <c r="I20" s="76"/>
      <c r="J20" s="76"/>
      <c r="K20" s="76"/>
      <c r="L20" s="76"/>
      <c r="M20" s="76"/>
      <c r="N20" s="76"/>
      <c r="O20" s="76"/>
      <c r="P20" s="76"/>
      <c r="Q20" s="76"/>
      <c r="R20" s="76"/>
      <c r="S20" s="82"/>
      <c r="T20" s="82"/>
      <c r="U20" s="82"/>
      <c r="V20" s="82"/>
      <c r="W20" s="82"/>
      <c r="X20" s="83"/>
      <c r="Y20" s="83"/>
    </row>
    <row r="21" spans="1:29" ht="50.1" customHeight="1" x14ac:dyDescent="0.25">
      <c r="H21" s="19"/>
      <c r="I21" s="18"/>
      <c r="J21" s="18"/>
      <c r="S21" s="21"/>
      <c r="T21" s="21"/>
      <c r="U21" s="21"/>
      <c r="V21" s="21"/>
      <c r="W21" s="21"/>
      <c r="X21" s="10"/>
      <c r="Y21" s="10"/>
    </row>
    <row r="22" spans="1:29" ht="50.1" customHeight="1" x14ac:dyDescent="0.25">
      <c r="A22" s="13"/>
      <c r="B22" s="13"/>
      <c r="C22" s="13"/>
      <c r="D22" s="1" t="s">
        <v>22</v>
      </c>
      <c r="E22" s="38"/>
      <c r="F22" s="38"/>
      <c r="G22" s="37"/>
      <c r="H22" s="76" t="s">
        <v>69</v>
      </c>
      <c r="I22" s="19"/>
      <c r="J22" s="20"/>
      <c r="K22" s="14"/>
      <c r="L22" s="14"/>
      <c r="M22" s="14"/>
      <c r="N22" s="14"/>
      <c r="O22" s="14"/>
      <c r="P22" s="14"/>
      <c r="Q22" s="14"/>
      <c r="R22" s="14"/>
      <c r="S22" s="20"/>
      <c r="T22" s="20"/>
      <c r="U22" s="20"/>
      <c r="V22" s="20"/>
      <c r="W22" s="20"/>
      <c r="X22" s="14"/>
      <c r="Y22" s="14"/>
      <c r="Z22" s="72"/>
    </row>
    <row r="23" spans="1:29" ht="50.1" customHeight="1" x14ac:dyDescent="0.25">
      <c r="D23" s="37" t="s">
        <v>8</v>
      </c>
      <c r="E23" s="1"/>
      <c r="F23" s="1"/>
      <c r="G23" s="1"/>
      <c r="H23" s="18"/>
      <c r="I23" s="19"/>
      <c r="J23" s="18"/>
      <c r="S23" s="22"/>
      <c r="T23" s="22"/>
      <c r="U23" s="22"/>
      <c r="V23" s="22"/>
      <c r="W23" s="22"/>
    </row>
    <row r="24" spans="1:29" ht="50.1" customHeight="1" x14ac:dyDescent="0.25">
      <c r="D24" s="1" t="s">
        <v>9</v>
      </c>
      <c r="E24" s="1"/>
      <c r="F24" s="1"/>
      <c r="G24" s="1"/>
      <c r="H24" s="18"/>
      <c r="I24" s="19"/>
      <c r="J24" s="18"/>
      <c r="S24" s="22"/>
      <c r="T24" s="22"/>
      <c r="U24" s="22"/>
      <c r="V24" s="22"/>
      <c r="W24" s="22"/>
    </row>
    <row r="25" spans="1:29" ht="50.1" customHeight="1" x14ac:dyDescent="0.25">
      <c r="H25" s="19"/>
      <c r="I25" s="18"/>
      <c r="J25" s="18"/>
      <c r="S25" s="22"/>
      <c r="T25" s="22"/>
      <c r="U25" s="22"/>
      <c r="V25" s="22"/>
      <c r="W25" s="22"/>
      <c r="X25" s="10"/>
      <c r="Y25" s="10"/>
    </row>
    <row r="26" spans="1:29" ht="50.1" customHeight="1" x14ac:dyDescent="0.25">
      <c r="H26" s="19"/>
      <c r="I26" s="18"/>
      <c r="J26" s="18"/>
      <c r="S26" s="22"/>
      <c r="T26" s="22"/>
      <c r="U26" s="22"/>
      <c r="V26" s="22"/>
      <c r="W26" s="22"/>
      <c r="X26" s="10"/>
      <c r="Y26" s="10"/>
    </row>
    <row r="27" spans="1:29" ht="50.1" customHeight="1" x14ac:dyDescent="0.25">
      <c r="H27" s="19"/>
      <c r="I27" s="18"/>
      <c r="J27" s="18"/>
      <c r="S27" s="22"/>
      <c r="T27" s="22"/>
      <c r="U27" s="22"/>
      <c r="V27" s="22"/>
      <c r="W27" s="22"/>
      <c r="X27" s="10"/>
      <c r="Y27" s="10"/>
    </row>
    <row r="28" spans="1:29" ht="50.1" customHeight="1" x14ac:dyDescent="0.25">
      <c r="H28" s="19"/>
      <c r="I28" s="18"/>
      <c r="J28" s="18"/>
      <c r="S28" s="22"/>
      <c r="T28" s="22"/>
      <c r="U28" s="22"/>
      <c r="V28" s="22"/>
      <c r="W28" s="22"/>
      <c r="X28" s="10"/>
      <c r="Y28" s="10"/>
    </row>
    <row r="29" spans="1:29" ht="50.1" customHeight="1" x14ac:dyDescent="0.25">
      <c r="H29" s="19"/>
      <c r="I29" s="18"/>
      <c r="J29" s="18"/>
      <c r="S29" s="22"/>
      <c r="T29" s="22"/>
      <c r="U29" s="22"/>
      <c r="V29" s="22"/>
      <c r="W29" s="22"/>
      <c r="X29" s="10"/>
      <c r="Y29" s="10"/>
    </row>
    <row r="30" spans="1:29" ht="50.1" customHeight="1" x14ac:dyDescent="0.25">
      <c r="H30" s="19"/>
      <c r="I30" s="18"/>
      <c r="J30" s="18"/>
      <c r="S30" s="22"/>
      <c r="T30" s="22"/>
      <c r="U30" s="22"/>
      <c r="V30" s="22"/>
      <c r="W30" s="22"/>
      <c r="X30" s="10"/>
      <c r="Y30" s="10"/>
    </row>
    <row r="31" spans="1:29" ht="50.1" customHeight="1" x14ac:dyDescent="0.25">
      <c r="H31" s="19"/>
      <c r="I31" s="18"/>
      <c r="J31" s="18"/>
      <c r="S31" s="22"/>
      <c r="T31" s="22"/>
      <c r="U31" s="22"/>
      <c r="V31" s="22"/>
      <c r="W31" s="22"/>
      <c r="X31" s="10"/>
      <c r="Y31" s="10"/>
    </row>
    <row r="32" spans="1:29"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0"/>
      <c r="Y757" s="10"/>
    </row>
    <row r="758" spans="8:25" ht="50.1" customHeight="1" x14ac:dyDescent="0.25">
      <c r="H758" s="19"/>
      <c r="I758" s="18"/>
      <c r="J758" s="18"/>
      <c r="S758" s="22"/>
      <c r="T758" s="22"/>
      <c r="U758" s="22"/>
      <c r="V758" s="22"/>
      <c r="W758" s="22"/>
      <c r="X758" s="10"/>
      <c r="Y758" s="10"/>
    </row>
    <row r="759" spans="8:25" ht="50.1" customHeight="1" x14ac:dyDescent="0.25">
      <c r="H759" s="19"/>
      <c r="I759" s="18"/>
      <c r="J759" s="18"/>
      <c r="S759" s="22"/>
      <c r="T759" s="22"/>
      <c r="U759" s="22"/>
      <c r="V759" s="22"/>
      <c r="W759" s="22"/>
      <c r="X759" s="10"/>
      <c r="Y759" s="10"/>
    </row>
    <row r="760" spans="8:25" ht="50.1" customHeight="1" x14ac:dyDescent="0.25">
      <c r="H760" s="19"/>
      <c r="I760" s="18"/>
      <c r="J760" s="18"/>
      <c r="S760" s="22"/>
      <c r="T760" s="22"/>
      <c r="U760" s="22"/>
      <c r="V760" s="22"/>
      <c r="W760" s="22"/>
      <c r="X760" s="10"/>
      <c r="Y760" s="10"/>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H997" s="19"/>
      <c r="I997" s="18"/>
      <c r="J997" s="18"/>
      <c r="S997" s="22"/>
      <c r="T997" s="22"/>
      <c r="U997" s="22"/>
      <c r="V997" s="22"/>
      <c r="W997" s="22"/>
      <c r="X997" s="11"/>
      <c r="Y997" s="11"/>
    </row>
    <row r="998" spans="8:25" ht="50.1" customHeight="1" x14ac:dyDescent="0.25">
      <c r="H998" s="19"/>
      <c r="I998" s="18"/>
      <c r="J998" s="18"/>
      <c r="S998" s="22"/>
      <c r="T998" s="22"/>
      <c r="U998" s="22"/>
      <c r="V998" s="22"/>
      <c r="W998" s="22"/>
      <c r="X998" s="11"/>
      <c r="Y998" s="11"/>
    </row>
    <row r="999" spans="8:25" ht="50.1" customHeight="1" x14ac:dyDescent="0.25">
      <c r="H999" s="19"/>
      <c r="I999" s="18"/>
      <c r="J999" s="18"/>
      <c r="S999" s="22"/>
      <c r="T999" s="22"/>
      <c r="U999" s="22"/>
      <c r="V999" s="22"/>
      <c r="W999" s="22"/>
      <c r="X999" s="11"/>
      <c r="Y999" s="11"/>
    </row>
    <row r="1000" spans="8:25" ht="50.1" customHeight="1" x14ac:dyDescent="0.25">
      <c r="H1000" s="19"/>
      <c r="I1000" s="18"/>
      <c r="J1000" s="18"/>
      <c r="S1000" s="22"/>
      <c r="T1000" s="22"/>
      <c r="U1000" s="22"/>
      <c r="V1000" s="22"/>
      <c r="W1000" s="22"/>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spans="24:25" ht="50.1" customHeight="1" x14ac:dyDescent="0.25">
      <c r="X1137" s="11"/>
      <c r="Y1137" s="11"/>
    </row>
    <row r="1138" spans="24:25" ht="50.1" customHeight="1" x14ac:dyDescent="0.25">
      <c r="X1138" s="11"/>
      <c r="Y1138" s="11"/>
    </row>
    <row r="1139" spans="24:25" ht="50.1" customHeight="1" x14ac:dyDescent="0.25">
      <c r="X1139" s="11"/>
      <c r="Y1139" s="11"/>
    </row>
    <row r="1140" spans="24:25" ht="50.1" customHeight="1" x14ac:dyDescent="0.25">
      <c r="X1140" s="11"/>
      <c r="Y1140" s="11"/>
    </row>
    <row r="1141" spans="24:25" ht="50.1" customHeight="1" x14ac:dyDescent="0.25"/>
    <row r="1142" spans="24:25" ht="50.1" customHeight="1" x14ac:dyDescent="0.25"/>
    <row r="1143" spans="24:25" ht="50.1" customHeight="1" x14ac:dyDescent="0.25"/>
    <row r="1144" spans="24:25" ht="50.1" customHeight="1" x14ac:dyDescent="0.25"/>
    <row r="1145" spans="24:25" ht="50.1" customHeight="1" x14ac:dyDescent="0.25"/>
    <row r="1146" spans="24:25" ht="50.1" customHeight="1" x14ac:dyDescent="0.25"/>
    <row r="1147" spans="24:25" ht="50.1" customHeight="1" x14ac:dyDescent="0.25"/>
    <row r="1148" spans="24:25" ht="50.1" customHeight="1" x14ac:dyDescent="0.25"/>
    <row r="1149" spans="24:25" ht="50.1" customHeight="1" x14ac:dyDescent="0.25"/>
    <row r="1150" spans="24:25" ht="50.1" customHeight="1" x14ac:dyDescent="0.25"/>
    <row r="1151" spans="24:25" ht="50.1" customHeight="1" x14ac:dyDescent="0.25"/>
    <row r="1152" spans="24:25"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22:G22" name="Диапазон4"/>
    <protectedRange sqref="D23" name="Диапазон5"/>
    <protectedRange sqref="Q11:Q15" name="ППРФ925_1"/>
    <protectedRange sqref="I11:J15" name="Диапазон2_1_2"/>
    <protectedRange sqref="S11:T15" name="Диапазон3_1_1"/>
    <protectedRange sqref="G11:G15" name="Диапазон2_1_1_2"/>
    <protectedRange sqref="H11:H15" name="Диапазон2_1_1_1_1"/>
    <protectedRange sqref="F11:F15" name="Диапазон8_1"/>
  </protectedRanges>
  <mergeCells count="15">
    <mergeCell ref="H5:X5"/>
    <mergeCell ref="A16:W16"/>
    <mergeCell ref="A17:W17"/>
    <mergeCell ref="A18:W18"/>
    <mergeCell ref="AJ1:AN2"/>
    <mergeCell ref="AD8:AG8"/>
    <mergeCell ref="H1:P1"/>
    <mergeCell ref="B3:D3"/>
    <mergeCell ref="B6:D6"/>
    <mergeCell ref="E6:L6"/>
    <mergeCell ref="H2:P2"/>
    <mergeCell ref="F8:X8"/>
    <mergeCell ref="H3:P3"/>
    <mergeCell ref="H4:X4"/>
    <mergeCell ref="H7:P7"/>
  </mergeCells>
  <conditionalFormatting sqref="S11:S15">
    <cfRule type="expression" dxfId="0" priority="1">
      <formula>S11&gt;IF(#REF!=0,S11,#REF!)</formula>
    </cfRule>
  </conditionalFormatting>
  <dataValidations count="5">
    <dataValidation type="list" allowBlank="1" showInputMessage="1" showErrorMessage="1" sqref="Q11:Q15">
      <formula1>$AJ$5:$AK$5</formula1>
    </dataValidation>
    <dataValidation type="list" sqref="G11:H15">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15">
      <formula1>$AJ$3:$AL$3</formula1>
    </dataValidation>
    <dataValidation type="list" sqref="J11:J15">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F15">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161</v>
      </c>
      <c r="B1" s="152"/>
      <c r="C1" s="152"/>
      <c r="D1" s="152"/>
      <c r="E1" s="152"/>
      <c r="F1" s="152"/>
      <c r="G1" s="152"/>
    </row>
    <row r="2" spans="1:7" ht="53.45" customHeight="1" thickBot="1" x14ac:dyDescent="0.3">
      <c r="A2" s="153" t="s">
        <v>162</v>
      </c>
      <c r="B2" s="153"/>
      <c r="C2" s="153"/>
      <c r="D2" s="153"/>
      <c r="E2" s="153"/>
      <c r="F2" s="153"/>
      <c r="G2" s="153"/>
    </row>
    <row r="3" spans="1:7" ht="57.75" thickBot="1" x14ac:dyDescent="0.3">
      <c r="A3" s="112" t="s">
        <v>33</v>
      </c>
      <c r="B3" s="113" t="s">
        <v>163</v>
      </c>
      <c r="C3" s="113" t="s">
        <v>164</v>
      </c>
      <c r="D3" s="113" t="s">
        <v>165</v>
      </c>
      <c r="E3" s="113" t="s">
        <v>166</v>
      </c>
      <c r="F3" s="113" t="s">
        <v>167</v>
      </c>
      <c r="G3" s="113" t="s">
        <v>168</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169</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170</v>
      </c>
      <c r="B10" s="157"/>
      <c r="C10" s="157"/>
      <c r="D10" s="157"/>
      <c r="E10" s="157"/>
      <c r="F10" s="157"/>
      <c r="G10" s="157"/>
    </row>
    <row r="11" spans="1:7" ht="14.45" x14ac:dyDescent="0.3">
      <c r="A11" s="115"/>
      <c r="B11" s="116"/>
      <c r="C11" s="116"/>
      <c r="D11" s="116"/>
      <c r="E11" s="116"/>
      <c r="F11" s="116"/>
      <c r="G11" s="116"/>
    </row>
    <row r="12" spans="1:7" x14ac:dyDescent="0.25">
      <c r="A12" s="117" t="s">
        <v>171</v>
      </c>
      <c r="B12" s="116"/>
      <c r="C12" s="116"/>
      <c r="D12" s="116"/>
      <c r="E12" s="116"/>
      <c r="F12" s="116"/>
      <c r="G12" s="116"/>
    </row>
    <row r="13" spans="1:7" x14ac:dyDescent="0.25">
      <c r="A13" s="117" t="s">
        <v>172</v>
      </c>
      <c r="B13" s="116"/>
      <c r="C13" s="116"/>
      <c r="D13" s="116"/>
      <c r="E13" s="116"/>
      <c r="F13" s="116"/>
      <c r="G13" s="116"/>
    </row>
    <row r="14" spans="1:7" x14ac:dyDescent="0.25">
      <c r="A14" s="117" t="s">
        <v>173</v>
      </c>
      <c r="B14" s="116"/>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119</v>
      </c>
      <c r="G1" s="161"/>
      <c r="H1" s="161"/>
      <c r="I1" s="161"/>
    </row>
    <row r="2" spans="1:17" ht="18.75" x14ac:dyDescent="0.3">
      <c r="B2" s="28" t="s">
        <v>68</v>
      </c>
      <c r="G2" s="33"/>
      <c r="H2" s="33"/>
      <c r="I2" s="33"/>
    </row>
    <row r="3" spans="1:17" ht="21.75" customHeight="1" x14ac:dyDescent="0.25">
      <c r="B3" s="145" t="s">
        <v>38</v>
      </c>
      <c r="C3" s="145"/>
      <c r="D3" s="145"/>
      <c r="E3" s="16" t="s">
        <v>20</v>
      </c>
      <c r="F3" s="16">
        <f>'1.1.'!D4</f>
        <v>152681</v>
      </c>
    </row>
    <row r="4" spans="1:17" ht="23.25" customHeight="1" x14ac:dyDescent="0.3">
      <c r="B4" s="145" t="s">
        <v>57</v>
      </c>
      <c r="C4" s="145"/>
      <c r="D4" s="145"/>
      <c r="E4" s="162"/>
      <c r="F4" s="162"/>
      <c r="G4" s="162"/>
      <c r="H4" s="162"/>
      <c r="M4" s="4">
        <f>SUM(L5:L23)</f>
        <v>0</v>
      </c>
      <c r="N4" s="4">
        <f>M4*18/118</f>
        <v>0</v>
      </c>
    </row>
    <row r="5" spans="1:17" s="4" customFormat="1" ht="27" customHeight="1" x14ac:dyDescent="0.3">
      <c r="A5" s="1"/>
      <c r="B5" s="1"/>
      <c r="C5" s="1"/>
      <c r="D5" s="29" t="s">
        <v>31</v>
      </c>
      <c r="E5" s="2"/>
      <c r="F5" s="2"/>
      <c r="G5" s="18"/>
      <c r="H5" s="19"/>
      <c r="I5" s="18"/>
      <c r="J5" s="18"/>
      <c r="K5" s="1"/>
      <c r="L5" s="23"/>
      <c r="O5" s="1"/>
      <c r="P5" s="1"/>
      <c r="Q5" s="1"/>
    </row>
    <row r="6" spans="1:17" s="4" customFormat="1" ht="38.25" customHeight="1" x14ac:dyDescent="0.25">
      <c r="A6" s="1"/>
      <c r="B6" s="158" t="s">
        <v>58</v>
      </c>
      <c r="C6" s="158"/>
      <c r="D6" s="158"/>
      <c r="E6" s="158"/>
      <c r="F6" s="158"/>
      <c r="G6" s="158"/>
      <c r="H6" s="159"/>
      <c r="I6" s="159"/>
      <c r="J6" s="159"/>
      <c r="K6" s="159"/>
      <c r="L6" s="23"/>
      <c r="M6" s="23" t="s">
        <v>36</v>
      </c>
      <c r="O6" s="1"/>
      <c r="P6" s="1"/>
      <c r="Q6" s="1"/>
    </row>
    <row r="7" spans="1:17" s="4" customFormat="1" ht="34.5" customHeight="1" x14ac:dyDescent="0.25">
      <c r="A7" s="1"/>
      <c r="B7" s="30"/>
      <c r="C7" s="30"/>
      <c r="D7" s="30"/>
      <c r="E7" s="30"/>
      <c r="F7" s="30"/>
      <c r="G7" s="30"/>
      <c r="H7" s="30"/>
      <c r="I7" s="30"/>
      <c r="J7" s="30"/>
      <c r="K7" s="30"/>
      <c r="L7" s="23"/>
      <c r="M7" s="23" t="s">
        <v>37</v>
      </c>
      <c r="O7" s="1"/>
      <c r="P7" s="1"/>
      <c r="Q7" s="1"/>
    </row>
    <row r="8" spans="1:17" s="4" customFormat="1" ht="27" customHeight="1" x14ac:dyDescent="0.3">
      <c r="A8" s="1"/>
      <c r="B8" s="1"/>
      <c r="C8" s="1"/>
      <c r="D8" s="29" t="s">
        <v>30</v>
      </c>
      <c r="E8" s="2"/>
      <c r="F8" s="2"/>
      <c r="G8" s="18"/>
      <c r="H8" s="19"/>
      <c r="I8" s="18"/>
      <c r="J8" s="18"/>
      <c r="K8" s="1"/>
      <c r="L8" s="23"/>
      <c r="M8" s="4" t="s">
        <v>65</v>
      </c>
      <c r="O8" s="1"/>
      <c r="P8" s="1"/>
      <c r="Q8" s="1"/>
    </row>
    <row r="9" spans="1:17" s="4" customFormat="1" ht="42" customHeight="1" x14ac:dyDescent="0.25">
      <c r="A9" s="1"/>
      <c r="B9" s="158" t="s">
        <v>71</v>
      </c>
      <c r="C9" s="158"/>
      <c r="D9" s="158"/>
      <c r="E9" s="158"/>
      <c r="F9" s="158"/>
      <c r="G9" s="158"/>
      <c r="H9" s="160"/>
      <c r="I9" s="160"/>
      <c r="J9" s="160"/>
      <c r="K9" s="160"/>
      <c r="L9" s="23"/>
      <c r="O9" s="1"/>
      <c r="P9" s="1"/>
      <c r="Q9" s="1"/>
    </row>
    <row r="10" spans="1:17" s="4" customFormat="1" ht="33.75" customHeight="1" x14ac:dyDescent="0.25">
      <c r="A10" s="1"/>
      <c r="B10" s="1" t="s">
        <v>59</v>
      </c>
      <c r="C10" s="1"/>
      <c r="D10" s="2"/>
      <c r="E10" s="2"/>
      <c r="F10" s="2"/>
      <c r="G10" s="18"/>
      <c r="H10" s="19"/>
      <c r="I10" s="36" t="s">
        <v>65</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60</v>
      </c>
      <c r="O11" s="1"/>
      <c r="P11" s="1"/>
      <c r="Q11" s="1"/>
    </row>
    <row r="12" spans="1:17" s="4" customFormat="1" ht="27" customHeight="1" x14ac:dyDescent="0.3">
      <c r="A12" s="1"/>
      <c r="B12" s="1"/>
      <c r="C12" s="13"/>
      <c r="D12" s="31" t="s">
        <v>35</v>
      </c>
      <c r="E12" s="27"/>
      <c r="F12" s="27"/>
      <c r="G12" s="27"/>
      <c r="H12" s="27"/>
      <c r="I12" s="18"/>
      <c r="J12" s="18"/>
      <c r="K12" s="1"/>
      <c r="L12" s="23"/>
      <c r="M12" s="4" t="s">
        <v>61</v>
      </c>
      <c r="O12" s="1"/>
      <c r="P12" s="1"/>
      <c r="Q12" s="1"/>
    </row>
    <row r="13" spans="1:17" s="4" customFormat="1" ht="27" customHeight="1" x14ac:dyDescent="0.25">
      <c r="A13" s="1"/>
      <c r="B13" s="56" t="s">
        <v>64</v>
      </c>
      <c r="C13" s="13"/>
      <c r="D13" s="27"/>
      <c r="E13" s="27"/>
      <c r="F13" s="27"/>
      <c r="G13" s="27"/>
      <c r="H13" s="57" t="s">
        <v>61</v>
      </c>
      <c r="I13" s="18"/>
      <c r="J13" s="18"/>
      <c r="K13" s="1"/>
      <c r="L13" s="23"/>
      <c r="O13" s="1"/>
      <c r="P13" s="1"/>
      <c r="Q13" s="1"/>
    </row>
    <row r="14" spans="1:17" s="4" customFormat="1" ht="29.25" customHeight="1" x14ac:dyDescent="0.25">
      <c r="A14" s="1"/>
      <c r="B14" s="6" t="s">
        <v>33</v>
      </c>
      <c r="C14" s="1"/>
      <c r="D14" s="7" t="s">
        <v>32</v>
      </c>
      <c r="E14" s="7" t="s">
        <v>104</v>
      </c>
      <c r="F14" s="6" t="s">
        <v>21</v>
      </c>
      <c r="G14" s="7" t="s">
        <v>34</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63</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22</v>
      </c>
      <c r="E21" s="38" t="s">
        <v>70</v>
      </c>
      <c r="F21" s="37"/>
      <c r="G21" s="37"/>
      <c r="H21" s="18" t="s">
        <v>69</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119</v>
      </c>
    </row>
    <row r="2" spans="1:13" s="15" customFormat="1" ht="18.75" x14ac:dyDescent="0.3">
      <c r="A2" s="28" t="s">
        <v>66</v>
      </c>
    </row>
    <row r="3" spans="1:13" ht="15.75" customHeight="1" x14ac:dyDescent="0.25">
      <c r="B3" s="34" t="s">
        <v>38</v>
      </c>
      <c r="C3" s="16" t="s">
        <v>20</v>
      </c>
      <c r="D3" s="16">
        <f>'1.1.'!D4</f>
        <v>152681</v>
      </c>
      <c r="E3" s="1"/>
    </row>
    <row r="4" spans="1:13" ht="18.75" x14ac:dyDescent="0.3">
      <c r="B4" s="34" t="s">
        <v>57</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22</v>
      </c>
      <c r="B38" s="38" t="s">
        <v>70</v>
      </c>
      <c r="C38" s="37"/>
      <c r="D38" s="37"/>
      <c r="E38" s="18" t="s">
        <v>69</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119</v>
      </c>
    </row>
    <row r="2" spans="1:2" ht="18.75" x14ac:dyDescent="0.3">
      <c r="A2" s="28" t="s">
        <v>67</v>
      </c>
    </row>
    <row r="3" spans="1:2" ht="15.75" x14ac:dyDescent="0.25">
      <c r="A3" s="35" t="s">
        <v>77</v>
      </c>
      <c r="B3" s="16">
        <f>'1.1.'!D4</f>
        <v>152681</v>
      </c>
    </row>
    <row r="4" spans="1:2" ht="18.75" x14ac:dyDescent="0.3">
      <c r="A4" s="34" t="s">
        <v>57</v>
      </c>
      <c r="B4" s="74"/>
    </row>
    <row r="5" spans="1:2" x14ac:dyDescent="0.25">
      <c r="A5" s="55" t="s">
        <v>23</v>
      </c>
      <c r="B5" s="75"/>
    </row>
    <row r="6" spans="1:2" x14ac:dyDescent="0.25">
      <c r="A6" s="55" t="s">
        <v>24</v>
      </c>
      <c r="B6" s="75"/>
    </row>
    <row r="7" spans="1:2" x14ac:dyDescent="0.25">
      <c r="A7" s="55" t="s">
        <v>133</v>
      </c>
      <c r="B7" s="60"/>
    </row>
    <row r="8" spans="1:2" x14ac:dyDescent="0.25">
      <c r="A8" s="55" t="s">
        <v>134</v>
      </c>
      <c r="B8" s="60"/>
    </row>
    <row r="9" spans="1:2" x14ac:dyDescent="0.25">
      <c r="A9" s="55" t="s">
        <v>25</v>
      </c>
      <c r="B9" s="60"/>
    </row>
    <row r="10" spans="1:2" x14ac:dyDescent="0.25">
      <c r="A10" s="55" t="s">
        <v>29</v>
      </c>
      <c r="B10" s="60"/>
    </row>
    <row r="11" spans="1:2" x14ac:dyDescent="0.25">
      <c r="A11" s="55" t="s">
        <v>15</v>
      </c>
      <c r="B11" s="60"/>
    </row>
    <row r="12" spans="1:2" x14ac:dyDescent="0.25">
      <c r="A12" s="55" t="s">
        <v>16</v>
      </c>
      <c r="B12" s="60"/>
    </row>
    <row r="13" spans="1:2" x14ac:dyDescent="0.25">
      <c r="A13" s="55" t="s">
        <v>26</v>
      </c>
      <c r="B13" s="60"/>
    </row>
    <row r="14" spans="1:2" x14ac:dyDescent="0.25">
      <c r="A14" s="55" t="s">
        <v>27</v>
      </c>
      <c r="B14" s="60"/>
    </row>
    <row r="15" spans="1:2" x14ac:dyDescent="0.25">
      <c r="A15" s="55" t="s">
        <v>17</v>
      </c>
      <c r="B15" s="60"/>
    </row>
    <row r="16" spans="1:2" x14ac:dyDescent="0.25">
      <c r="A16" s="55" t="s">
        <v>28</v>
      </c>
      <c r="B16" s="60"/>
    </row>
    <row r="17" spans="1:2" x14ac:dyDescent="0.25">
      <c r="A17" s="55" t="s">
        <v>18</v>
      </c>
      <c r="B17" s="60"/>
    </row>
    <row r="18" spans="1:2" x14ac:dyDescent="0.25">
      <c r="A18" s="98" t="s">
        <v>19</v>
      </c>
      <c r="B18" s="60"/>
    </row>
    <row r="19" spans="1:2" x14ac:dyDescent="0.25">
      <c r="A19" s="128" t="s">
        <v>190</v>
      </c>
      <c r="B19" s="60"/>
    </row>
    <row r="20" spans="1:2" s="97" customFormat="1" x14ac:dyDescent="0.25">
      <c r="A20" s="98" t="s">
        <v>139</v>
      </c>
      <c r="B20" s="99"/>
    </row>
    <row r="21" spans="1:2" s="97" customFormat="1" x14ac:dyDescent="0.25">
      <c r="A21" s="98" t="s">
        <v>141</v>
      </c>
      <c r="B21" s="99"/>
    </row>
    <row r="22" spans="1:2" x14ac:dyDescent="0.25">
      <c r="A22" s="98" t="s">
        <v>122</v>
      </c>
      <c r="B22" s="42" t="s">
        <v>123</v>
      </c>
    </row>
    <row r="23" spans="1:2" x14ac:dyDescent="0.25">
      <c r="A23" s="98" t="s">
        <v>124</v>
      </c>
      <c r="B23" s="42" t="s">
        <v>125</v>
      </c>
    </row>
    <row r="24" spans="1:2" x14ac:dyDescent="0.25">
      <c r="A24" s="98" t="s">
        <v>126</v>
      </c>
      <c r="B24" s="42"/>
    </row>
    <row r="25" spans="1:2" s="97" customFormat="1" x14ac:dyDescent="0.25">
      <c r="A25" s="98" t="s">
        <v>182</v>
      </c>
      <c r="B25" s="127"/>
    </row>
    <row r="26" spans="1:2" s="97" customFormat="1" x14ac:dyDescent="0.25">
      <c r="A26" s="98" t="s">
        <v>183</v>
      </c>
      <c r="B26" s="127"/>
    </row>
    <row r="27" spans="1:2" s="97" customFormat="1" x14ac:dyDescent="0.25">
      <c r="A27" s="98" t="s">
        <v>184</v>
      </c>
      <c r="B27" s="127"/>
    </row>
    <row r="28" spans="1:2" s="97" customFormat="1" x14ac:dyDescent="0.25">
      <c r="A28" s="98" t="s">
        <v>185</v>
      </c>
      <c r="B28" s="127"/>
    </row>
    <row r="29" spans="1:2" s="97" customFormat="1" x14ac:dyDescent="0.25">
      <c r="A29" s="98" t="s">
        <v>186</v>
      </c>
      <c r="B29" s="127"/>
    </row>
    <row r="30" spans="1:2" s="97" customFormat="1" x14ac:dyDescent="0.25">
      <c r="A30" s="98" t="s">
        <v>187</v>
      </c>
      <c r="B30" s="127"/>
    </row>
    <row r="31" spans="1:2" s="97" customFormat="1" x14ac:dyDescent="0.25">
      <c r="A31" s="98" t="s">
        <v>188</v>
      </c>
      <c r="B31" s="127"/>
    </row>
    <row r="32" spans="1:2" s="97" customFormat="1" x14ac:dyDescent="0.25">
      <c r="A32" s="98" t="s">
        <v>189</v>
      </c>
      <c r="B32" s="127"/>
    </row>
    <row r="33" spans="1:2" ht="13.9" x14ac:dyDescent="0.25">
      <c r="A33" s="12"/>
      <c r="B33" s="12"/>
    </row>
    <row r="34" spans="1:2" x14ac:dyDescent="0.25">
      <c r="A34" s="44" t="s">
        <v>22</v>
      </c>
      <c r="B34" s="38" t="s">
        <v>78</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67" t="s">
        <v>135</v>
      </c>
      <c r="B1" s="167"/>
    </row>
    <row r="2" spans="1:2" ht="17.45" customHeight="1" x14ac:dyDescent="0.25">
      <c r="A2" s="164" t="s">
        <v>73</v>
      </c>
      <c r="B2" s="164"/>
    </row>
    <row r="3" spans="1:2" x14ac:dyDescent="0.25">
      <c r="A3" s="168" t="s">
        <v>39</v>
      </c>
      <c r="B3" s="168"/>
    </row>
    <row r="4" spans="1:2" ht="21" customHeight="1" x14ac:dyDescent="0.25">
      <c r="A4" s="168" t="s">
        <v>40</v>
      </c>
      <c r="B4" s="168"/>
    </row>
    <row r="5" spans="1:2" ht="15.6" customHeight="1" x14ac:dyDescent="0.25">
      <c r="A5" s="168" t="s">
        <v>41</v>
      </c>
      <c r="B5" s="168"/>
    </row>
    <row r="6" spans="1:2" x14ac:dyDescent="0.25">
      <c r="A6" s="168" t="s">
        <v>42</v>
      </c>
      <c r="B6" s="168"/>
    </row>
    <row r="7" spans="1:2" x14ac:dyDescent="0.25">
      <c r="A7" s="168" t="s">
        <v>43</v>
      </c>
      <c r="B7" s="168"/>
    </row>
    <row r="8" spans="1:2" x14ac:dyDescent="0.25">
      <c r="A8" s="168" t="s">
        <v>44</v>
      </c>
      <c r="B8" s="168"/>
    </row>
    <row r="9" spans="1:2" x14ac:dyDescent="0.25">
      <c r="A9" s="168" t="s">
        <v>45</v>
      </c>
      <c r="B9" s="168"/>
    </row>
    <row r="10" spans="1:2" ht="44.25" customHeight="1" x14ac:dyDescent="0.25">
      <c r="A10" s="168" t="s">
        <v>112</v>
      </c>
      <c r="B10" s="168"/>
    </row>
    <row r="11" spans="1:2" ht="15" customHeight="1" x14ac:dyDescent="0.3">
      <c r="A11" s="166"/>
      <c r="B11" s="166"/>
    </row>
    <row r="12" spans="1:2" x14ac:dyDescent="0.25">
      <c r="A12" s="168" t="s">
        <v>72</v>
      </c>
      <c r="B12" s="168"/>
    </row>
    <row r="13" spans="1:2" s="62" customFormat="1" ht="104.25" customHeight="1" x14ac:dyDescent="0.25">
      <c r="A13" s="171" t="s">
        <v>138</v>
      </c>
      <c r="B13" s="171"/>
    </row>
    <row r="14" spans="1:2" ht="49.5" customHeight="1" x14ac:dyDescent="0.25">
      <c r="A14" s="168" t="s">
        <v>148</v>
      </c>
      <c r="B14" s="168"/>
    </row>
    <row r="15" spans="1:2" ht="65.25" customHeight="1" x14ac:dyDescent="0.25">
      <c r="A15" s="168" t="s">
        <v>149</v>
      </c>
      <c r="B15" s="168"/>
    </row>
    <row r="16" spans="1:2" ht="87.75" customHeight="1" x14ac:dyDescent="0.25">
      <c r="A16" s="172" t="s">
        <v>150</v>
      </c>
      <c r="B16" s="172"/>
    </row>
    <row r="17" spans="1:2" ht="69.75" customHeight="1" x14ac:dyDescent="0.25">
      <c r="A17" s="172" t="s">
        <v>151</v>
      </c>
      <c r="B17" s="172"/>
    </row>
    <row r="18" spans="1:2" s="62" customFormat="1" ht="88.5" customHeight="1" x14ac:dyDescent="0.25">
      <c r="A18" s="172" t="s">
        <v>152</v>
      </c>
      <c r="B18" s="172"/>
    </row>
    <row r="19" spans="1:2" ht="65.25" customHeight="1" x14ac:dyDescent="0.25">
      <c r="A19" s="165" t="s">
        <v>153</v>
      </c>
      <c r="B19" s="165"/>
    </row>
    <row r="20" spans="1:2" s="62" customFormat="1" ht="65.25" customHeight="1" x14ac:dyDescent="0.25">
      <c r="A20" s="170" t="s">
        <v>156</v>
      </c>
      <c r="B20" s="170"/>
    </row>
    <row r="21" spans="1:2" s="62" customFormat="1" ht="17.45" customHeight="1" x14ac:dyDescent="0.25">
      <c r="A21" s="106"/>
      <c r="B21" s="106"/>
    </row>
    <row r="22" spans="1:2" ht="42.75" customHeight="1" x14ac:dyDescent="0.25">
      <c r="A22" s="164" t="s">
        <v>118</v>
      </c>
      <c r="B22" s="164"/>
    </row>
    <row r="23" spans="1:2" ht="57" customHeight="1" x14ac:dyDescent="0.25">
      <c r="A23" s="168" t="s">
        <v>62</v>
      </c>
      <c r="B23" s="168"/>
    </row>
    <row r="24" spans="1:2" ht="139.5" customHeight="1" x14ac:dyDescent="0.25">
      <c r="A24" s="168" t="s">
        <v>53</v>
      </c>
      <c r="B24" s="168"/>
    </row>
    <row r="25" spans="1:2" ht="105.75" customHeight="1" x14ac:dyDescent="0.25">
      <c r="A25" s="168" t="s">
        <v>74</v>
      </c>
      <c r="B25" s="168"/>
    </row>
    <row r="26" spans="1:2" ht="82.15" customHeight="1" x14ac:dyDescent="0.25">
      <c r="A26" s="168" t="s">
        <v>75</v>
      </c>
      <c r="B26" s="168"/>
    </row>
    <row r="27" spans="1:2" ht="15" x14ac:dyDescent="0.25">
      <c r="A27" s="166"/>
      <c r="B27" s="166"/>
    </row>
    <row r="28" spans="1:2" ht="21.6" customHeight="1" x14ac:dyDescent="0.25">
      <c r="A28" s="166"/>
      <c r="B28" s="166"/>
    </row>
    <row r="29" spans="1:2" ht="48.75" customHeight="1" x14ac:dyDescent="0.25">
      <c r="A29" s="164" t="s">
        <v>76</v>
      </c>
      <c r="B29" s="164"/>
    </row>
    <row r="30" spans="1:2" x14ac:dyDescent="0.25">
      <c r="A30" s="165" t="s">
        <v>54</v>
      </c>
      <c r="B30" s="165"/>
    </row>
    <row r="31" spans="1:2" s="62" customFormat="1" x14ac:dyDescent="0.25">
      <c r="A31" s="110"/>
      <c r="B31" s="110"/>
    </row>
    <row r="32" spans="1:2" s="62" customFormat="1" ht="20.25" hidden="1" x14ac:dyDescent="0.25">
      <c r="A32" s="167" t="s">
        <v>135</v>
      </c>
      <c r="B32" s="167"/>
    </row>
    <row r="33" spans="1:2" s="62" customFormat="1" ht="18.75" hidden="1" x14ac:dyDescent="0.25">
      <c r="A33" s="164" t="s">
        <v>73</v>
      </c>
      <c r="B33" s="164"/>
    </row>
    <row r="34" spans="1:2" s="62" customFormat="1" hidden="1" x14ac:dyDescent="0.25">
      <c r="A34" s="168" t="s">
        <v>39</v>
      </c>
      <c r="B34" s="168"/>
    </row>
    <row r="35" spans="1:2" s="62" customFormat="1" hidden="1" x14ac:dyDescent="0.25">
      <c r="A35" s="168" t="s">
        <v>158</v>
      </c>
      <c r="B35" s="168"/>
    </row>
    <row r="36" spans="1:2" s="62" customFormat="1" hidden="1" x14ac:dyDescent="0.25">
      <c r="A36" s="168" t="s">
        <v>42</v>
      </c>
      <c r="B36" s="168"/>
    </row>
    <row r="37" spans="1:2" s="62" customFormat="1" hidden="1" x14ac:dyDescent="0.25">
      <c r="A37" s="168" t="s">
        <v>43</v>
      </c>
      <c r="B37" s="168"/>
    </row>
    <row r="38" spans="1:2" s="62" customFormat="1" ht="28.9" hidden="1" customHeight="1" x14ac:dyDescent="0.25">
      <c r="A38" s="168" t="s">
        <v>112</v>
      </c>
      <c r="B38" s="168"/>
    </row>
    <row r="39" spans="1:2" s="62" customFormat="1" ht="15" hidden="1" x14ac:dyDescent="0.25">
      <c r="A39" s="166"/>
      <c r="B39" s="166"/>
    </row>
    <row r="40" spans="1:2" s="62" customFormat="1" hidden="1" x14ac:dyDescent="0.25">
      <c r="A40" s="168" t="s">
        <v>72</v>
      </c>
      <c r="B40" s="168"/>
    </row>
    <row r="41" spans="1:2" s="62" customFormat="1" ht="50.45" hidden="1" customHeight="1" x14ac:dyDescent="0.25">
      <c r="A41" s="168" t="s">
        <v>159</v>
      </c>
      <c r="B41" s="168"/>
    </row>
    <row r="42" spans="1:2" s="62" customFormat="1" ht="79.900000000000006" hidden="1" customHeight="1" x14ac:dyDescent="0.25">
      <c r="A42" s="169" t="s">
        <v>191</v>
      </c>
      <c r="B42" s="169"/>
    </row>
    <row r="43" spans="1:2" s="62" customFormat="1" ht="62.45" hidden="1" customHeight="1" x14ac:dyDescent="0.25">
      <c r="A43" s="170" t="s">
        <v>160</v>
      </c>
      <c r="B43" s="170"/>
    </row>
    <row r="44" spans="1:2" s="62" customFormat="1" x14ac:dyDescent="0.25">
      <c r="A44" s="110"/>
      <c r="B44" s="110"/>
    </row>
    <row r="45" spans="1:2" ht="15.6" customHeight="1" x14ac:dyDescent="0.25">
      <c r="A45" s="164" t="s">
        <v>157</v>
      </c>
      <c r="B45" s="164"/>
    </row>
    <row r="46" spans="1:2" x14ac:dyDescent="0.25">
      <c r="A46" s="165" t="s">
        <v>46</v>
      </c>
      <c r="B46" s="165"/>
    </row>
    <row r="47" spans="1:2" ht="15" x14ac:dyDescent="0.25">
      <c r="A47" s="166"/>
      <c r="B47" s="166"/>
    </row>
    <row r="48" spans="1:2" x14ac:dyDescent="0.25">
      <c r="A48" s="173" t="s">
        <v>47</v>
      </c>
      <c r="B48" s="173"/>
    </row>
    <row r="49" spans="1:2" x14ac:dyDescent="0.25">
      <c r="A49" s="131" t="s">
        <v>23</v>
      </c>
      <c r="B49" s="132" t="s">
        <v>48</v>
      </c>
    </row>
    <row r="50" spans="1:2" x14ac:dyDescent="0.25">
      <c r="A50" s="131" t="s">
        <v>24</v>
      </c>
      <c r="B50" s="132" t="s">
        <v>49</v>
      </c>
    </row>
    <row r="51" spans="1:2" x14ac:dyDescent="0.25">
      <c r="A51" s="131" t="s">
        <v>133</v>
      </c>
      <c r="B51" s="132" t="s">
        <v>50</v>
      </c>
    </row>
    <row r="52" spans="1:2" x14ac:dyDescent="0.25">
      <c r="A52" s="131" t="s">
        <v>134</v>
      </c>
      <c r="B52" s="132">
        <v>192174</v>
      </c>
    </row>
    <row r="53" spans="1:2" x14ac:dyDescent="0.25">
      <c r="A53" s="131" t="s">
        <v>25</v>
      </c>
      <c r="B53" s="132" t="s">
        <v>51</v>
      </c>
    </row>
    <row r="54" spans="1:2" x14ac:dyDescent="0.25">
      <c r="A54" s="131" t="s">
        <v>29</v>
      </c>
      <c r="B54" s="132">
        <v>190000</v>
      </c>
    </row>
    <row r="55" spans="1:2" x14ac:dyDescent="0.25">
      <c r="A55" s="131" t="s">
        <v>15</v>
      </c>
      <c r="B55" s="132">
        <v>7008696530</v>
      </c>
    </row>
    <row r="56" spans="1:2" x14ac:dyDescent="0.25">
      <c r="A56" s="131" t="s">
        <v>16</v>
      </c>
      <c r="B56" s="132">
        <v>700101001</v>
      </c>
    </row>
    <row r="57" spans="1:2" x14ac:dyDescent="0.25">
      <c r="A57" s="131" t="s">
        <v>26</v>
      </c>
      <c r="B57" s="132">
        <v>60220223</v>
      </c>
    </row>
    <row r="58" spans="1:2" x14ac:dyDescent="0.25">
      <c r="A58" s="131" t="s">
        <v>27</v>
      </c>
      <c r="B58" s="133">
        <v>1092246100049</v>
      </c>
    </row>
    <row r="59" spans="1:2" x14ac:dyDescent="0.25">
      <c r="A59" s="131" t="s">
        <v>17</v>
      </c>
      <c r="B59" s="133">
        <v>4.0700000035999998E+19</v>
      </c>
    </row>
    <row r="60" spans="1:2" x14ac:dyDescent="0.25">
      <c r="A60" s="131" t="s">
        <v>28</v>
      </c>
      <c r="B60" s="133">
        <v>3.00008104E+19</v>
      </c>
    </row>
    <row r="61" spans="1:2" x14ac:dyDescent="0.25">
      <c r="A61" s="131" t="s">
        <v>18</v>
      </c>
      <c r="B61" s="132" t="s">
        <v>52</v>
      </c>
    </row>
    <row r="62" spans="1:2" x14ac:dyDescent="0.25">
      <c r="A62" s="131" t="s">
        <v>19</v>
      </c>
      <c r="B62" s="133">
        <v>42599144</v>
      </c>
    </row>
    <row r="63" spans="1:2" x14ac:dyDescent="0.25">
      <c r="A63" s="136" t="s">
        <v>190</v>
      </c>
      <c r="B63" s="133" t="s">
        <v>129</v>
      </c>
    </row>
    <row r="64" spans="1:2" x14ac:dyDescent="0.25">
      <c r="A64" s="131" t="s">
        <v>139</v>
      </c>
      <c r="B64" s="132" t="s">
        <v>140</v>
      </c>
    </row>
    <row r="65" spans="1:2" x14ac:dyDescent="0.25">
      <c r="A65" s="131" t="s">
        <v>141</v>
      </c>
      <c r="B65" s="132" t="s">
        <v>142</v>
      </c>
    </row>
    <row r="66" spans="1:2" x14ac:dyDescent="0.25">
      <c r="A66" s="131" t="s">
        <v>122</v>
      </c>
      <c r="B66" s="132" t="s">
        <v>130</v>
      </c>
    </row>
    <row r="67" spans="1:2" x14ac:dyDescent="0.25">
      <c r="A67" s="131" t="s">
        <v>124</v>
      </c>
      <c r="B67" s="132" t="s">
        <v>131</v>
      </c>
    </row>
    <row r="68" spans="1:2" x14ac:dyDescent="0.25">
      <c r="A68" s="131" t="s">
        <v>126</v>
      </c>
      <c r="B68" s="134" t="s">
        <v>132</v>
      </c>
    </row>
    <row r="69" spans="1:2" s="62" customFormat="1" x14ac:dyDescent="0.25">
      <c r="A69" s="131" t="s">
        <v>182</v>
      </c>
      <c r="B69" s="133" t="s">
        <v>129</v>
      </c>
    </row>
    <row r="70" spans="1:2" s="62" customFormat="1" x14ac:dyDescent="0.25">
      <c r="A70" s="131" t="s">
        <v>183</v>
      </c>
      <c r="B70" s="131">
        <v>405000000</v>
      </c>
    </row>
    <row r="71" spans="1:2" s="62" customFormat="1" x14ac:dyDescent="0.25">
      <c r="A71" s="131" t="s">
        <v>184</v>
      </c>
      <c r="B71" s="131">
        <v>40380000</v>
      </c>
    </row>
    <row r="72" spans="1:2" s="62" customFormat="1" x14ac:dyDescent="0.25">
      <c r="A72" s="131" t="s">
        <v>185</v>
      </c>
      <c r="B72" s="131">
        <v>4210014</v>
      </c>
    </row>
    <row r="73" spans="1:2" s="62" customFormat="1" x14ac:dyDescent="0.25">
      <c r="A73" s="131" t="s">
        <v>186</v>
      </c>
      <c r="B73" s="131">
        <v>16</v>
      </c>
    </row>
    <row r="74" spans="1:2" s="62" customFormat="1" x14ac:dyDescent="0.25">
      <c r="A74" s="131" t="s">
        <v>187</v>
      </c>
      <c r="B74" s="131">
        <v>12165</v>
      </c>
    </row>
    <row r="75" spans="1:2" s="62" customFormat="1" x14ac:dyDescent="0.25">
      <c r="A75" s="131" t="s">
        <v>188</v>
      </c>
      <c r="B75" s="131" t="s">
        <v>60</v>
      </c>
    </row>
    <row r="76" spans="1:2" s="62" customFormat="1" x14ac:dyDescent="0.25">
      <c r="A76" s="131" t="s">
        <v>189</v>
      </c>
      <c r="B76" s="135" t="s">
        <v>192</v>
      </c>
    </row>
    <row r="77" spans="1:2" s="62" customFormat="1" x14ac:dyDescent="0.25">
      <c r="A77" s="129"/>
      <c r="B77" s="130"/>
    </row>
    <row r="78" spans="1:2" s="62" customFormat="1" x14ac:dyDescent="0.25">
      <c r="A78" s="129"/>
      <c r="B78" s="130"/>
    </row>
    <row r="79" spans="1:2" ht="18.75" hidden="1" x14ac:dyDescent="0.25">
      <c r="A79" s="164" t="s">
        <v>174</v>
      </c>
      <c r="B79" s="164"/>
    </row>
    <row r="80" spans="1:2" hidden="1" x14ac:dyDescent="0.25">
      <c r="A80" s="168" t="s">
        <v>39</v>
      </c>
      <c r="B80" s="168"/>
    </row>
    <row r="81" spans="1:2" hidden="1" x14ac:dyDescent="0.25">
      <c r="A81" s="168" t="s">
        <v>175</v>
      </c>
      <c r="B81" s="168"/>
    </row>
    <row r="82" spans="1:2" hidden="1" x14ac:dyDescent="0.25">
      <c r="A82" s="168" t="s">
        <v>176</v>
      </c>
      <c r="B82" s="168"/>
    </row>
    <row r="83" spans="1:2" hidden="1" x14ac:dyDescent="0.25">
      <c r="A83" s="168" t="s">
        <v>177</v>
      </c>
      <c r="B83" s="168"/>
    </row>
    <row r="84" spans="1:2" hidden="1" x14ac:dyDescent="0.25">
      <c r="A84" s="168" t="s">
        <v>178</v>
      </c>
      <c r="B84" s="168"/>
    </row>
    <row r="85" spans="1:2" ht="34.9" hidden="1" customHeight="1" x14ac:dyDescent="0.25">
      <c r="A85" s="168" t="s">
        <v>179</v>
      </c>
      <c r="B85" s="168"/>
    </row>
    <row r="86" spans="1:2" ht="15" hidden="1" x14ac:dyDescent="0.25">
      <c r="A86" s="166"/>
      <c r="B86" s="166"/>
    </row>
    <row r="87" spans="1:2" hidden="1" x14ac:dyDescent="0.25">
      <c r="A87" s="168" t="s">
        <v>72</v>
      </c>
      <c r="B87" s="168"/>
    </row>
    <row r="88" spans="1:2" ht="46.15" hidden="1" customHeight="1" x14ac:dyDescent="0.25">
      <c r="A88" s="165" t="s">
        <v>180</v>
      </c>
      <c r="B88" s="165"/>
    </row>
    <row r="89" spans="1:2" ht="49.15" hidden="1" customHeight="1" x14ac:dyDescent="0.25">
      <c r="A89" s="170" t="s">
        <v>181</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2018-04-20T10:20:39Z</dcterms:modified>
  <cp:contentStatus>v2017_1</cp:contentStatus>
</cp:coreProperties>
</file>