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'1.1.'!$D$37:$D$1156</definedName>
    <definedName name="Nomenclatura" localSheetId="2">'1.2. '!$D$5:$D$1134</definedName>
    <definedName name="Print_Area" localSheetId="0">'1.1.'!$A$1:$Y$46</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'1.1.'!$M$37:$M$65564</definedName>
    <definedName name="НаименованиеПредметаЗакупки">'1.1.'!$D$9</definedName>
    <definedName name="НомерСертификатаИмя">'1.1.'!$K$37:$K$65564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'1.1.'!$AA$41:$AA$42</definedName>
    <definedName name="ТехническиеХарактеристики">'1.1.'!$H$9</definedName>
    <definedName name="ЦенаИнфо1">'1.1.'!$B$40</definedName>
    <definedName name="ЦенаИнфо2">'1.1.'!$B$41</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X36" i="1"/>
  <c r="Y36" i="1" s="1"/>
  <c r="AA36" i="1" s="1"/>
  <c r="AI36" i="1" s="1"/>
  <c r="W36" i="1"/>
  <c r="AC36" i="1" s="1"/>
  <c r="AH35" i="1"/>
  <c r="AG35" i="1"/>
  <c r="AF35" i="1"/>
  <c r="AE35" i="1"/>
  <c r="AD35" i="1"/>
  <c r="AC35" i="1"/>
  <c r="Z35" i="1"/>
  <c r="W35" i="1"/>
  <c r="X35" i="1" s="1"/>
  <c r="AH34" i="1"/>
  <c r="AG34" i="1"/>
  <c r="AF34" i="1"/>
  <c r="AE34" i="1"/>
  <c r="AD34" i="1"/>
  <c r="Z34" i="1"/>
  <c r="X34" i="1"/>
  <c r="AB34" i="1" s="1"/>
  <c r="W34" i="1"/>
  <c r="AC34" i="1" s="1"/>
  <c r="AH33" i="1"/>
  <c r="AG33" i="1"/>
  <c r="AF33" i="1"/>
  <c r="AE33" i="1"/>
  <c r="AD33" i="1"/>
  <c r="AC33" i="1"/>
  <c r="Z33" i="1"/>
  <c r="W33" i="1"/>
  <c r="X33" i="1" s="1"/>
  <c r="AH32" i="1"/>
  <c r="AG32" i="1"/>
  <c r="AF32" i="1"/>
  <c r="AE32" i="1"/>
  <c r="AD32" i="1"/>
  <c r="Z32" i="1"/>
  <c r="W32" i="1"/>
  <c r="AC32" i="1" s="1"/>
  <c r="AH31" i="1"/>
  <c r="AG31" i="1"/>
  <c r="AF31" i="1"/>
  <c r="AE31" i="1"/>
  <c r="AD31" i="1"/>
  <c r="Z31" i="1"/>
  <c r="W31" i="1"/>
  <c r="X31" i="1" s="1"/>
  <c r="AH30" i="1"/>
  <c r="AG30" i="1"/>
  <c r="AF30" i="1"/>
  <c r="AE30" i="1"/>
  <c r="AD30" i="1"/>
  <c r="AC30" i="1"/>
  <c r="Z30" i="1"/>
  <c r="W30" i="1"/>
  <c r="X30" i="1" s="1"/>
  <c r="AH29" i="1"/>
  <c r="AG29" i="1"/>
  <c r="AF29" i="1"/>
  <c r="AE29" i="1"/>
  <c r="AD29" i="1"/>
  <c r="AC29" i="1"/>
  <c r="Z29" i="1"/>
  <c r="W29" i="1"/>
  <c r="X29" i="1" s="1"/>
  <c r="AH28" i="1"/>
  <c r="AG28" i="1"/>
  <c r="AF28" i="1"/>
  <c r="AE28" i="1"/>
  <c r="AD28" i="1"/>
  <c r="Z28" i="1"/>
  <c r="W28" i="1"/>
  <c r="X28" i="1" s="1"/>
  <c r="Y28" i="1" s="1"/>
  <c r="AA28" i="1" s="1"/>
  <c r="AI28" i="1" s="1"/>
  <c r="AH27" i="1"/>
  <c r="AG27" i="1"/>
  <c r="AF27" i="1"/>
  <c r="AE27" i="1"/>
  <c r="AD27" i="1"/>
  <c r="Z27" i="1"/>
  <c r="W27" i="1"/>
  <c r="X27" i="1" s="1"/>
  <c r="AH26" i="1"/>
  <c r="AG26" i="1"/>
  <c r="AF26" i="1"/>
  <c r="AE26" i="1"/>
  <c r="AD26" i="1"/>
  <c r="Z26" i="1"/>
  <c r="W26" i="1"/>
  <c r="AC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Z22" i="1"/>
  <c r="W22" i="1"/>
  <c r="X22" i="1" s="1"/>
  <c r="AH21" i="1"/>
  <c r="AG21" i="1"/>
  <c r="AF21" i="1"/>
  <c r="AE21" i="1"/>
  <c r="AD21" i="1"/>
  <c r="Z21" i="1"/>
  <c r="Y21" i="1"/>
  <c r="AA21" i="1" s="1"/>
  <c r="AI21" i="1" s="1"/>
  <c r="X21" i="1"/>
  <c r="AB21" i="1" s="1"/>
  <c r="W21" i="1"/>
  <c r="AC21" i="1" s="1"/>
  <c r="AH20" i="1"/>
  <c r="AG20" i="1"/>
  <c r="AF20" i="1"/>
  <c r="AE20" i="1"/>
  <c r="AD20" i="1"/>
  <c r="Z20" i="1"/>
  <c r="W20" i="1"/>
  <c r="AC20" i="1" s="1"/>
  <c r="AH19" i="1"/>
  <c r="AG19" i="1"/>
  <c r="AF19" i="1"/>
  <c r="AE19" i="1"/>
  <c r="AD19" i="1"/>
  <c r="Z19" i="1"/>
  <c r="W19" i="1"/>
  <c r="X19" i="1" s="1"/>
  <c r="AH18" i="1"/>
  <c r="AG18" i="1"/>
  <c r="AF18" i="1"/>
  <c r="AE18" i="1"/>
  <c r="AD18" i="1"/>
  <c r="Z18" i="1"/>
  <c r="W18" i="1"/>
  <c r="AC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Z14" i="1"/>
  <c r="W14" i="1"/>
  <c r="AC14" i="1" s="1"/>
  <c r="AH13" i="1"/>
  <c r="AG13" i="1"/>
  <c r="AF13" i="1"/>
  <c r="AE13" i="1"/>
  <c r="AD13" i="1"/>
  <c r="Z13" i="1"/>
  <c r="Y13" i="1"/>
  <c r="AA13" i="1" s="1"/>
  <c r="AI13" i="1" s="1"/>
  <c r="X13" i="1"/>
  <c r="AB13" i="1" s="1"/>
  <c r="W13" i="1"/>
  <c r="AC13" i="1" s="1"/>
  <c r="AH12" i="1"/>
  <c r="AG12" i="1"/>
  <c r="AF12" i="1"/>
  <c r="AE12" i="1"/>
  <c r="AD12" i="1"/>
  <c r="AC12" i="1"/>
  <c r="Z12" i="1"/>
  <c r="X12" i="1"/>
  <c r="Y12" i="1" s="1"/>
  <c r="AA12" i="1" s="1"/>
  <c r="AI12" i="1" s="1"/>
  <c r="W12" i="1"/>
  <c r="AH11" i="1"/>
  <c r="AG11" i="1"/>
  <c r="AF11" i="1"/>
  <c r="AE11" i="1"/>
  <c r="AD11" i="1"/>
  <c r="AC11" i="1"/>
  <c r="Z11" i="1"/>
  <c r="W11" i="1"/>
  <c r="X11" i="1" s="1"/>
  <c r="Y22" i="1" l="1"/>
  <c r="AA22" i="1" s="1"/>
  <c r="AI22" i="1" s="1"/>
  <c r="AB22" i="1"/>
  <c r="AB29" i="1"/>
  <c r="Y29" i="1"/>
  <c r="AA29" i="1" s="1"/>
  <c r="AI29" i="1" s="1"/>
  <c r="Y30" i="1"/>
  <c r="AA30" i="1" s="1"/>
  <c r="AI30" i="1" s="1"/>
  <c r="AB30" i="1"/>
  <c r="AC28" i="1"/>
  <c r="AC22" i="1"/>
  <c r="X14" i="1"/>
  <c r="X18" i="1"/>
  <c r="AB18" i="1" s="1"/>
  <c r="X20" i="1"/>
  <c r="Y20" i="1" s="1"/>
  <c r="AA20" i="1" s="1"/>
  <c r="AI20" i="1" s="1"/>
  <c r="AC17" i="1"/>
  <c r="AC19" i="1"/>
  <c r="X26" i="1"/>
  <c r="AB26" i="1" s="1"/>
  <c r="AC25" i="1"/>
  <c r="AC27" i="1"/>
  <c r="AB35" i="1"/>
  <c r="Y35" i="1"/>
  <c r="AA35" i="1" s="1"/>
  <c r="AI35" i="1" s="1"/>
  <c r="Y17" i="1"/>
  <c r="AA17" i="1" s="1"/>
  <c r="AI17" i="1" s="1"/>
  <c r="AB17" i="1"/>
  <c r="AB27" i="1"/>
  <c r="Y27" i="1"/>
  <c r="AA27" i="1" s="1"/>
  <c r="AI27" i="1" s="1"/>
  <c r="Y33" i="1"/>
  <c r="AA33" i="1" s="1"/>
  <c r="AI33" i="1" s="1"/>
  <c r="AB33" i="1"/>
  <c r="AB19" i="1"/>
  <c r="Y19" i="1"/>
  <c r="AA19" i="1" s="1"/>
  <c r="AI19" i="1" s="1"/>
  <c r="AB15" i="1"/>
  <c r="Y15" i="1"/>
  <c r="AA15" i="1" s="1"/>
  <c r="AI15" i="1" s="1"/>
  <c r="AB31" i="1"/>
  <c r="Y31" i="1"/>
  <c r="AA31" i="1" s="1"/>
  <c r="AI31" i="1" s="1"/>
  <c r="Y25" i="1"/>
  <c r="AA25" i="1" s="1"/>
  <c r="AI25" i="1" s="1"/>
  <c r="AB25" i="1"/>
  <c r="AB11" i="1"/>
  <c r="Y11" i="1"/>
  <c r="AA11" i="1" s="1"/>
  <c r="AI11" i="1" s="1"/>
  <c r="AB23" i="1"/>
  <c r="Y23" i="1"/>
  <c r="AA23" i="1" s="1"/>
  <c r="AI23" i="1" s="1"/>
  <c r="AB12" i="1"/>
  <c r="AC15" i="1"/>
  <c r="X16" i="1"/>
  <c r="AB20" i="1"/>
  <c r="AC23" i="1"/>
  <c r="X24" i="1"/>
  <c r="AB28" i="1"/>
  <c r="AC31" i="1"/>
  <c r="X32" i="1"/>
  <c r="AB36" i="1"/>
  <c r="Y18" i="1"/>
  <c r="AA18" i="1" s="1"/>
  <c r="AI18" i="1" s="1"/>
  <c r="Y26" i="1"/>
  <c r="AA26" i="1" s="1"/>
  <c r="AI26" i="1" s="1"/>
  <c r="Y34" i="1"/>
  <c r="AA34" i="1" s="1"/>
  <c r="AI34" i="1" s="1"/>
  <c r="Y14" i="1" l="1"/>
  <c r="AA14" i="1" s="1"/>
  <c r="AI14" i="1" s="1"/>
  <c r="AB14" i="1"/>
  <c r="AB32" i="1"/>
  <c r="Y32" i="1"/>
  <c r="AA32" i="1" s="1"/>
  <c r="AI32" i="1" s="1"/>
  <c r="AB16" i="1"/>
  <c r="Y16" i="1"/>
  <c r="AA16" i="1" s="1"/>
  <c r="AI16" i="1" s="1"/>
  <c r="AB24" i="1"/>
  <c r="Y24" i="1"/>
  <c r="AA24" i="1" s="1"/>
  <c r="AI24" i="1" s="1"/>
  <c r="AI7" i="1" l="1"/>
  <c r="B3" i="4" l="1"/>
  <c r="B3" i="6" l="1"/>
  <c r="A3" i="2" l="1"/>
  <c r="H3" i="1" l="1"/>
  <c r="B41" i="1" l="1"/>
  <c r="B40" i="1"/>
  <c r="E6" i="7" l="1"/>
  <c r="D6" i="7"/>
  <c r="F6" i="7"/>
  <c r="G6" i="7"/>
  <c r="B3" i="2" l="1"/>
  <c r="D3" i="4"/>
  <c r="F3" i="6"/>
  <c r="H4" i="1" l="1"/>
  <c r="R7" i="1" l="1"/>
  <c r="H7" i="1" s="1"/>
  <c r="H1" i="1" l="1"/>
  <c r="AI8" i="1" l="1"/>
  <c r="M4" i="6"/>
  <c r="N4" i="6" s="1"/>
  <c r="Y38" i="1"/>
  <c r="Y39" i="1"/>
  <c r="Y37" i="1" l="1"/>
  <c r="H2" i="1" l="1"/>
</calcChain>
</file>

<file path=xl/sharedStrings.xml><?xml version="1.0" encoding="utf-8"?>
<sst xmlns="http://schemas.openxmlformats.org/spreadsheetml/2006/main" count="759" uniqueCount="255">
  <si>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</si>
  <si>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</si>
  <si>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</si>
  <si>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</si>
  <si>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</si>
  <si>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</si>
  <si>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</si>
  <si>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</si>
  <si>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</si>
  <si>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</si>
  <si>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</si>
  <si>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</si>
  <si>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</si>
  <si>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</si>
  <si>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</si>
  <si>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</si>
  <si>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</si>
  <si>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</si>
  <si>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</si>
  <si>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</si>
  <si>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</si>
  <si>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</si>
  <si>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</si>
  <si>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</si>
  <si>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</si>
  <si>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</si>
  <si>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</si>
  <si>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</si>
  <si>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</si>
  <si>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</si>
  <si>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</si>
  <si>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</si>
  <si>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</si>
  <si>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</si>
  <si>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</si>
  <si>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</si>
  <si>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</si>
  <si>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</si>
  <si>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</si>
  <si>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</si>
  <si>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</si>
  <si>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</si>
  <si>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</si>
  <si>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</si>
  <si>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</si>
  <si>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</si>
  <si>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</si>
  <si>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</si>
  <si>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</si>
  <si>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</si>
  <si>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</si>
  <si>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</si>
  <si>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</si>
  <si>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</si>
  <si>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</si>
  <si>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</si>
  <si>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</si>
  <si>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</si>
  <si>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</si>
  <si>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</si>
  <si>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</si>
  <si>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</si>
  <si>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</si>
  <si>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</si>
  <si>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</si>
  <si>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</si>
  <si>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</si>
  <si>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</si>
  <si>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</si>
  <si>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</si>
  <si>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</si>
  <si>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</si>
  <si>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</si>
  <si>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</si>
  <si>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</si>
  <si>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</si>
  <si>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</si>
  <si>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</si>
  <si>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</si>
  <si>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</si>
  <si>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</si>
  <si>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</si>
  <si>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</si>
  <si>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</si>
  <si>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</si>
  <si>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</si>
  <si>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</si>
  <si>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</si>
  <si>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</si>
  <si>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</si>
  <si>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</si>
  <si>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</si>
  <si>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</si>
  <si>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</si>
  <si>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</si>
  <si>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</si>
  <si>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</si>
  <si>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</si>
  <si>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</si>
  <si>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</si>
  <si>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</si>
  <si>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</si>
  <si>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</si>
  <si>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</si>
  <si>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</si>
  <si>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</si>
  <si>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</si>
  <si>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</si>
  <si>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</si>
  <si>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</si>
  <si>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</si>
  <si>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</si>
  <si>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</si>
  <si>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</si>
  <si>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</si>
  <si>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</si>
  <si>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</si>
  <si>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</si>
  <si>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</si>
  <si>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</si>
  <si>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</si>
  <si>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</si>
  <si>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</si>
  <si>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</si>
  <si>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</si>
  <si>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</si>
  <si>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</si>
  <si>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</si>
  <si>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</si>
  <si>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</si>
  <si>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</si>
  <si>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</si>
  <si>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</si>
  <si>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</si>
  <si>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</si>
  <si>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</si>
  <si>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</si>
  <si>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</si>
  <si>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</si>
  <si>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</si>
  <si>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</si>
  <si>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</si>
  <si>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</si>
  <si>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</si>
  <si>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</si>
  <si>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</si>
  <si>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</si>
  <si>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</si>
  <si>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</si>
  <si>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</si>
  <si>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</si>
  <si>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</si>
  <si>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</si>
  <si>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</si>
  <si>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</si>
  <si>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</si>
  <si>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</si>
  <si>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</si>
  <si>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</si>
  <si>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</si>
  <si>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</si>
  <si>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</si>
  <si>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</si>
  <si>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</si>
  <si>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</si>
  <si>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</si>
  <si>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</si>
  <si>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</si>
  <si>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</si>
  <si>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</si>
  <si>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</si>
  <si>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</si>
  <si>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</si>
  <si>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</si>
  <si>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</si>
  <si>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</si>
  <si>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</si>
  <si>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</si>
  <si>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</si>
  <si>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</si>
  <si>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</si>
  <si>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</si>
  <si>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</si>
  <si>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</si>
  <si>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</si>
  <si>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</si>
  <si>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</si>
  <si>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</si>
  <si>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</si>
  <si>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</si>
  <si>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</si>
  <si>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</si>
  <si>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</si>
  <si>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</si>
  <si>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</si>
  <si>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</si>
  <si>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</si>
  <si>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</si>
  <si>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</si>
  <si>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</si>
  <si>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</si>
  <si>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</si>
  <si>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</si>
  <si>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</si>
  <si>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</si>
  <si>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</si>
  <si>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</si>
  <si>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</si>
  <si>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</si>
  <si>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</si>
  <si>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</si>
  <si>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</si>
  <si>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a38a4ab9-bd09-4a88-a667-b3c3d1501d2f</t>
  </si>
  <si>
    <t>Пункт редуцирования газа шкафной ГРПШ-РДГ-50Н</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</si>
  <si>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</si>
  <si>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</si>
  <si>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</si>
  <si>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</si>
  <si>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</si>
  <si>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</si>
  <si>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ed5028d1-6f13-40d6-85f8-ce5464eb52a6</t>
  </si>
  <si>
    <t>9c5a6d2c-368d-4c1d-8326-1f19bbf60efa</t>
  </si>
  <si>
    <t>371e42f7-66ca-4e41-a2db-77b74a67ac45</t>
  </si>
  <si>
    <t>bdde1773-74c7-4534-a40d-0e39f65d14ad</t>
  </si>
  <si>
    <t>ada5bf78-aa2c-4fc9-867e-29cd05a892bb</t>
  </si>
  <si>
    <t>72fe60bc-5274-46fc-b949-79826e1a4178</t>
  </si>
  <si>
    <t>6ea8a7c2-b1a0-487e-afc5-704392ef4f56</t>
  </si>
  <si>
    <t>c58eb72b-8f49-4855-9dc1-d72bf0d647ac</t>
  </si>
  <si>
    <t>06eb7cee-f068-4b29-81c8-4489400853f8</t>
  </si>
  <si>
    <t>33aa5cad-035e-4980-a23a-e1659105b9c8</t>
  </si>
  <si>
    <t>Пункт редуцирования газа  ГРПШ-РДГ-80Н</t>
  </si>
  <si>
    <t>a5c71e7b-f416-4060-8656-716b848c2a14</t>
  </si>
  <si>
    <t>8940d071-77d1-46ac-8dbc-6cc30c94a893</t>
  </si>
  <si>
    <t>8fdd8e83-534b-4f6f-a626-4f16cf6a1f02</t>
  </si>
  <si>
    <t>ad3e9710-eb54-47f9-a389-ce8687af51ee</t>
  </si>
  <si>
    <t>00371365-ab20-4d77-b2c2-0d7b26973cf0</t>
  </si>
  <si>
    <t>0ebbfce5-d65e-47df-bd6a-89b928daf835</t>
  </si>
  <si>
    <t>c7185e15-6f50-45a5-85ae-7400747fe6b1</t>
  </si>
  <si>
    <t>98dbd9ba-e475-4d03-80b0-2038597de4f1</t>
  </si>
  <si>
    <t>37dc67c6-ecc3-4801-90ed-a39ea4ac2251</t>
  </si>
  <si>
    <t>Пункт редуцирования газа шкафной ГРПШ-РДГ-50В</t>
  </si>
  <si>
    <t>72a18e3b-7983-495a-977c-88153bdd9bd6</t>
  </si>
  <si>
    <t>Пункт газорегуляторный шкафной ГРПШ-VENIOBH9-1В.2.2414-СГ-100-Т</t>
  </si>
  <si>
    <t>433ebe19-456f-466e-a375-e8f68bd11945</t>
  </si>
  <si>
    <t>8de2f548-1719-4351-b2de-754f773580db</t>
  </si>
  <si>
    <t>4c28573c-8a8d-45e6-860b-2c178400c144</t>
  </si>
  <si>
    <t>Пункт газорегуляторный шкафной ГРПШ-VENIOBH6-1Б.2.2414-СГ-90-Т</t>
  </si>
  <si>
    <t>eb6a587d-5d96-413a-a848-07c7e415ad20</t>
  </si>
  <si>
    <t>Пункт газорегуляторный шкафной ГРПШ-VENIOBH9-1Б.2.2414-СГ-100</t>
  </si>
  <si>
    <t>e76fcc0e-8ece-4d3c-a618-afb964d5cef2</t>
  </si>
  <si>
    <t>Пункт газорегуляторный шкафной ГРПШ-VENIOBH9-1В.2.2414-СГ-100</t>
  </si>
  <si>
    <t>Конкурс в электронной форме</t>
  </si>
  <si>
    <t>a778a6a9-7f02-4b7b-a1ca-dfdfbf44a262</t>
  </si>
  <si>
    <t>a7249d64-187f-489f-a80e-eff281f60f9a</t>
  </si>
  <si>
    <t>51a000fa-97e1-11e9-83e6-005056b8f04c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</si>
</sst>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252</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253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251</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189</v>
      </c>
      <c r="AL3" s="86" t="s">
        <v>189</v>
      </c>
      <c r="AM3" s="87" t="s">
        <v>103</v>
      </c>
      <c r="AN3" s="86" t="s">
        <v>68</v>
      </c>
      <c r="AO3" s="67"/>
      <c r="AP3" s="68" t="s">
        <v>74</v>
      </c>
    </row>
    <row r="4" spans="1:42" ht="19.5" customHeight="1" x14ac:dyDescent="0.3">
      <c r="A4" s="1" t="s">
        <v>254</v>
      </c>
      <c r="B4" s="89"/>
      <c r="C4" s="89"/>
      <c r="D4" s="89">
        <v>246801</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SUM(AI9:AI66)*100/MAX(SUM(AA10:AA66),1)</f>
        <v>0</v>
      </c>
      <c r="S7" s="160" t="s">
        <v>211</v>
      </c>
      <c r="T7" s="160" t="s">
        <v>210</v>
      </c>
      <c r="AE7" s="167" t="s">
        <v>209</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205</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130</v>
      </c>
      <c r="S9" s="6" t="s">
        <v>131</v>
      </c>
      <c r="T9" s="158" t="s">
        <v>206</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194</v>
      </c>
      <c r="Z10" s="83"/>
      <c r="AJ10" s="66"/>
      <c r="AK10" s="66"/>
      <c r="AL10" s="66"/>
      <c r="AM10" s="66"/>
    </row>
    <row r="11" spans="1:42" ht="77.25" customHeight="1" x14ac:dyDescent="0.45">
      <c r="A11" s="200" t="s">
        <v>212</v>
      </c>
      <c r="B11" s="200">
        <v>1</v>
      </c>
      <c r="C11" s="200">
        <v>52363</v>
      </c>
      <c r="D11" s="201" t="s">
        <v>213</v>
      </c>
      <c r="E11" s="202" t="s">
        <v>74</v>
      </c>
      <c r="F11" s="203" t="s">
        <v>74</v>
      </c>
      <c r="G11" s="204" t="s">
        <v>113</v>
      </c>
      <c r="H11" s="205" t="s">
        <v>113</v>
      </c>
      <c r="I11" s="206"/>
      <c r="J11" s="206" t="s">
        <v>214</v>
      </c>
      <c r="K11" s="207" t="s">
        <v>214</v>
      </c>
      <c r="L11" s="200" t="s">
        <v>215</v>
      </c>
      <c r="M11" s="200">
        <v>1</v>
      </c>
      <c r="N11" s="200" t="s">
        <v>216</v>
      </c>
      <c r="O11" s="208">
        <v>18</v>
      </c>
      <c r="P11" s="200" t="s">
        <v>217</v>
      </c>
      <c r="Q11" s="200" t="s">
        <v>218</v>
      </c>
      <c r="R11" s="203" t="s">
        <v>219</v>
      </c>
      <c r="S11" s="209">
        <v>959223.73</v>
      </c>
      <c r="T11" s="210">
        <v>0</v>
      </c>
      <c r="U11" s="211" t="s">
        <v>189</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AA36" si="0">Y11</f>
        <v>0</v>
      </c>
      <c r="AB11" s="213">
        <f t="shared" ref="AB11:AB36" si="1">X11</f>
        <v>0</v>
      </c>
      <c r="AC11" s="213">
        <f t="shared" ref="AC11:AC36" si="2">W11</f>
        <v>0</v>
      </c>
      <c r="AD11" s="214">
        <f t="shared" ref="AD11:AD36"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94</v>
      </c>
      <c r="AK11" s="66"/>
      <c r="AL11" s="66"/>
      <c r="AM11" s="66"/>
    </row>
    <row r="12" spans="1:42" ht="50.1" customHeight="1" x14ac:dyDescent="0.25">
      <c r="A12" s="200" t="s">
        <v>220</v>
      </c>
      <c r="B12" s="200">
        <v>2</v>
      </c>
      <c r="C12" s="200">
        <v>52363</v>
      </c>
      <c r="D12" s="201" t="s">
        <v>213</v>
      </c>
      <c r="E12" s="202" t="s">
        <v>74</v>
      </c>
      <c r="F12" s="203" t="s">
        <v>74</v>
      </c>
      <c r="G12" s="204" t="s">
        <v>113</v>
      </c>
      <c r="H12" s="205" t="s">
        <v>113</v>
      </c>
      <c r="I12" s="206"/>
      <c r="J12" s="206" t="s">
        <v>214</v>
      </c>
      <c r="K12" s="207" t="s">
        <v>214</v>
      </c>
      <c r="L12" s="200" t="s">
        <v>215</v>
      </c>
      <c r="M12" s="200">
        <v>1</v>
      </c>
      <c r="N12" s="200" t="s">
        <v>216</v>
      </c>
      <c r="O12" s="208">
        <v>18</v>
      </c>
      <c r="P12" s="200" t="s">
        <v>217</v>
      </c>
      <c r="Q12" s="200" t="s">
        <v>218</v>
      </c>
      <c r="R12" s="203" t="s">
        <v>219</v>
      </c>
      <c r="S12" s="209">
        <v>959223.73</v>
      </c>
      <c r="T12" s="210">
        <v>0</v>
      </c>
      <c r="U12" s="211" t="s">
        <v>189</v>
      </c>
      <c r="V12" s="209">
        <v>0</v>
      </c>
      <c r="W12" s="212">
        <f>ROUND(ROUND(T12,2)*ROUND(M12,3),2)</f>
        <v>0</v>
      </c>
      <c r="X12" s="212">
        <f>ROUND(W12*IF(UPPER(U12)="20%",20,1)*IF(UPPER(U12)="18%",18,1)*IF(UPPER(U12)="10%",10,1)*IF(UPPER(U12)="НДС не облагается",0,1)/100,2)</f>
        <v>0</v>
      </c>
      <c r="Y12" s="212">
        <f>ROUND(X12+W12,2)</f>
        <v>0</v>
      </c>
      <c r="Z12" s="213">
        <f>IF(T12&gt;IF(V12=0,T12,V12),1,0)</f>
        <v>0</v>
      </c>
      <c r="AA12" s="213">
        <f t="shared" si="0"/>
        <v>0</v>
      </c>
      <c r="AB12" s="213">
        <f t="shared" si="1"/>
        <v>0</v>
      </c>
      <c r="AC12" s="213">
        <f t="shared" si="2"/>
        <v>0</v>
      </c>
      <c r="AD12" s="214">
        <f t="shared" si="3"/>
        <v>1</v>
      </c>
      <c r="AE12" s="214">
        <f>IF(AND(E12="Да",OR(AND(F12 = "Да",ISBLANK(G12)),AND(F12 = "Да", G12 = "В соответствии с техническим заданием"),AND(F12 = "Нет",NOT(G12 = "В соответствии с техническим заданием")))),1,0)</f>
        <v>0</v>
      </c>
      <c r="AF12" s="215">
        <f>IF(AND(E12="Да",OR(AND(F12 = "Да",ISBLANK(H12)),AND(F12 = "Да", H12 = "В соответствии с техническим заданием"),AND(F12 = "Нет",NOT(H12 = "В соответствии с техническим заданием")))),1,0)</f>
        <v>0</v>
      </c>
      <c r="AG12" s="215">
        <f>IF(OR(AND(E12="Нет",F12="Нет"),AND(E12="Да",F12="Нет"),AND(E12="Да",F12="Да")),0,1)</f>
        <v>0</v>
      </c>
      <c r="AH12" s="215">
        <f>IF(AND(R12="Россия"),1,0)</f>
        <v>0</v>
      </c>
      <c r="AI12" s="215">
        <f>AA12*AH12</f>
        <v>0</v>
      </c>
    </row>
    <row r="13" spans="1:42" ht="50.1" customHeight="1" x14ac:dyDescent="0.25">
      <c r="A13" s="200" t="s">
        <v>221</v>
      </c>
      <c r="B13" s="200">
        <v>3</v>
      </c>
      <c r="C13" s="200">
        <v>52363</v>
      </c>
      <c r="D13" s="201" t="s">
        <v>213</v>
      </c>
      <c r="E13" s="202" t="s">
        <v>74</v>
      </c>
      <c r="F13" s="203" t="s">
        <v>74</v>
      </c>
      <c r="G13" s="204" t="s">
        <v>113</v>
      </c>
      <c r="H13" s="205" t="s">
        <v>113</v>
      </c>
      <c r="I13" s="206"/>
      <c r="J13" s="206" t="s">
        <v>214</v>
      </c>
      <c r="K13" s="207" t="s">
        <v>214</v>
      </c>
      <c r="L13" s="200" t="s">
        <v>215</v>
      </c>
      <c r="M13" s="200">
        <v>1</v>
      </c>
      <c r="N13" s="200" t="s">
        <v>216</v>
      </c>
      <c r="O13" s="208">
        <v>18</v>
      </c>
      <c r="P13" s="200" t="s">
        <v>217</v>
      </c>
      <c r="Q13" s="200" t="s">
        <v>218</v>
      </c>
      <c r="R13" s="203" t="s">
        <v>219</v>
      </c>
      <c r="S13" s="209">
        <v>1507551.69</v>
      </c>
      <c r="T13" s="210">
        <v>0</v>
      </c>
      <c r="U13" s="211" t="s">
        <v>189</v>
      </c>
      <c r="V13" s="209">
        <v>0</v>
      </c>
      <c r="W13" s="212">
        <f>ROUND(ROUND(T13,2)*ROUND(M13,3),2)</f>
        <v>0</v>
      </c>
      <c r="X13" s="212">
        <f>ROUND(W13*IF(UPPER(U13)="20%",20,1)*IF(UPPER(U13)="18%",18,1)*IF(UPPER(U13)="10%",10,1)*IF(UPPER(U13)="НДС не облагается",0,1)/100,2)</f>
        <v>0</v>
      </c>
      <c r="Y13" s="212">
        <f>ROUND(X13+W13,2)</f>
        <v>0</v>
      </c>
      <c r="Z13" s="213">
        <f>IF(T13&gt;IF(V13=0,T13,V13),1,0)</f>
        <v>0</v>
      </c>
      <c r="AA13" s="213">
        <f t="shared" si="0"/>
        <v>0</v>
      </c>
      <c r="AB13" s="213">
        <f t="shared" si="1"/>
        <v>0</v>
      </c>
      <c r="AC13" s="213">
        <f t="shared" si="2"/>
        <v>0</v>
      </c>
      <c r="AD13" s="214">
        <f t="shared" si="3"/>
        <v>1</v>
      </c>
      <c r="AE13" s="214">
        <f>IF(AND(E13="Да",OR(AND(F13 = "Да",ISBLANK(G13)),AND(F13 = "Да", G13 = "В соответствии с техническим заданием"),AND(F13 = "Нет",NOT(G13 = "В соответствии с техническим заданием")))),1,0)</f>
        <v>0</v>
      </c>
      <c r="AF13" s="215">
        <f>IF(AND(E13="Да",OR(AND(F13 = "Да",ISBLANK(H13)),AND(F13 = "Да", H13 = "В соответствии с техническим заданием"),AND(F13 = "Нет",NOT(H13 = "В соответствии с техническим заданием")))),1,0)</f>
        <v>0</v>
      </c>
      <c r="AG13" s="215">
        <f>IF(OR(AND(E13="Нет",F13="Нет"),AND(E13="Да",F13="Нет"),AND(E13="Да",F13="Да")),0,1)</f>
        <v>0</v>
      </c>
      <c r="AH13" s="215">
        <f>IF(AND(R13="Россия"),1,0)</f>
        <v>0</v>
      </c>
      <c r="AI13" s="215">
        <f>AA13*AH13</f>
        <v>0</v>
      </c>
    </row>
    <row r="14" spans="1:42" ht="50.1" customHeight="1" x14ac:dyDescent="0.25">
      <c r="A14" s="200" t="s">
        <v>222</v>
      </c>
      <c r="B14" s="200">
        <v>4</v>
      </c>
      <c r="C14" s="200">
        <v>52363</v>
      </c>
      <c r="D14" s="201" t="s">
        <v>213</v>
      </c>
      <c r="E14" s="202" t="s">
        <v>74</v>
      </c>
      <c r="F14" s="203" t="s">
        <v>74</v>
      </c>
      <c r="G14" s="204" t="s">
        <v>113</v>
      </c>
      <c r="H14" s="205" t="s">
        <v>113</v>
      </c>
      <c r="I14" s="206"/>
      <c r="J14" s="206" t="s">
        <v>214</v>
      </c>
      <c r="K14" s="207" t="s">
        <v>214</v>
      </c>
      <c r="L14" s="200" t="s">
        <v>215</v>
      </c>
      <c r="M14" s="200">
        <v>1</v>
      </c>
      <c r="N14" s="200" t="s">
        <v>216</v>
      </c>
      <c r="O14" s="208">
        <v>18</v>
      </c>
      <c r="P14" s="200" t="s">
        <v>217</v>
      </c>
      <c r="Q14" s="200" t="s">
        <v>218</v>
      </c>
      <c r="R14" s="203" t="s">
        <v>219</v>
      </c>
      <c r="S14" s="209">
        <v>1481065.25</v>
      </c>
      <c r="T14" s="210">
        <v>0</v>
      </c>
      <c r="U14" s="211" t="s">
        <v>189</v>
      </c>
      <c r="V14" s="209">
        <v>0</v>
      </c>
      <c r="W14" s="212">
        <f>ROUND(ROUND(T14,2)*ROUND(M14,3),2)</f>
        <v>0</v>
      </c>
      <c r="X14" s="212">
        <f>ROUND(W14*IF(UPPER(U14)="20%",20,1)*IF(UPPER(U14)="18%",18,1)*IF(UPPER(U14)="10%",10,1)*IF(UPPER(U14)="НДС не облагается",0,1)/100,2)</f>
        <v>0</v>
      </c>
      <c r="Y14" s="212">
        <f>ROUND(X14+W14,2)</f>
        <v>0</v>
      </c>
      <c r="Z14" s="213">
        <f>IF(T14&gt;IF(V14=0,T14,V14),1,0)</f>
        <v>0</v>
      </c>
      <c r="AA14" s="213">
        <f t="shared" si="0"/>
        <v>0</v>
      </c>
      <c r="AB14" s="213">
        <f t="shared" si="1"/>
        <v>0</v>
      </c>
      <c r="AC14" s="213">
        <f t="shared" si="2"/>
        <v>0</v>
      </c>
      <c r="AD14" s="214">
        <f t="shared" si="3"/>
        <v>1</v>
      </c>
      <c r="AE14" s="214">
        <f>IF(AND(E14="Да",OR(AND(F14 = "Да",ISBLANK(G14)),AND(F14 = "Да", G14 = "В соответствии с техническим заданием"),AND(F14 = "Нет",NOT(G14 = "В соответствии с техническим заданием")))),1,0)</f>
        <v>0</v>
      </c>
      <c r="AF14" s="215">
        <f>IF(AND(E14="Да",OR(AND(F14 = "Да",ISBLANK(H14)),AND(F14 = "Да", H14 = "В соответствии с техническим заданием"),AND(F14 = "Нет",NOT(H14 = "В соответствии с техническим заданием")))),1,0)</f>
        <v>0</v>
      </c>
      <c r="AG14" s="215">
        <f>IF(OR(AND(E14="Нет",F14="Нет"),AND(E14="Да",F14="Нет"),AND(E14="Да",F14="Да")),0,1)</f>
        <v>0</v>
      </c>
      <c r="AH14" s="215">
        <f>IF(AND(R14="Россия"),1,0)</f>
        <v>0</v>
      </c>
      <c r="AI14" s="215">
        <f>AA14*AH14</f>
        <v>0</v>
      </c>
    </row>
    <row r="15" spans="1:42" ht="50.1" customHeight="1" x14ac:dyDescent="0.25">
      <c r="A15" s="200" t="s">
        <v>223</v>
      </c>
      <c r="B15" s="200">
        <v>5</v>
      </c>
      <c r="C15" s="200">
        <v>52363</v>
      </c>
      <c r="D15" s="201" t="s">
        <v>213</v>
      </c>
      <c r="E15" s="202" t="s">
        <v>74</v>
      </c>
      <c r="F15" s="203" t="s">
        <v>74</v>
      </c>
      <c r="G15" s="204" t="s">
        <v>113</v>
      </c>
      <c r="H15" s="205" t="s">
        <v>113</v>
      </c>
      <c r="I15" s="206"/>
      <c r="J15" s="206" t="s">
        <v>214</v>
      </c>
      <c r="K15" s="207" t="s">
        <v>214</v>
      </c>
      <c r="L15" s="200" t="s">
        <v>215</v>
      </c>
      <c r="M15" s="200">
        <v>1</v>
      </c>
      <c r="N15" s="200" t="s">
        <v>216</v>
      </c>
      <c r="O15" s="208">
        <v>18</v>
      </c>
      <c r="P15" s="200" t="s">
        <v>217</v>
      </c>
      <c r="Q15" s="200" t="s">
        <v>218</v>
      </c>
      <c r="R15" s="203" t="s">
        <v>219</v>
      </c>
      <c r="S15" s="209">
        <v>959223.73</v>
      </c>
      <c r="T15" s="210">
        <v>0</v>
      </c>
      <c r="U15" s="211" t="s">
        <v>189</v>
      </c>
      <c r="V15" s="209">
        <v>0</v>
      </c>
      <c r="W15" s="212">
        <f>ROUND(ROUND(T15,2)*ROUND(M15,3),2)</f>
        <v>0</v>
      </c>
      <c r="X15" s="212">
        <f>ROUND(W15*IF(UPPER(U15)="20%",20,1)*IF(UPPER(U15)="18%",18,1)*IF(UPPER(U15)="10%",10,1)*IF(UPPER(U15)="НДС не облагается",0,1)/100,2)</f>
        <v>0</v>
      </c>
      <c r="Y15" s="212">
        <f>ROUND(X15+W15,2)</f>
        <v>0</v>
      </c>
      <c r="Z15" s="213">
        <f>IF(T15&gt;IF(V15=0,T15,V15),1,0)</f>
        <v>0</v>
      </c>
      <c r="AA15" s="213">
        <f t="shared" si="0"/>
        <v>0</v>
      </c>
      <c r="AB15" s="213">
        <f t="shared" si="1"/>
        <v>0</v>
      </c>
      <c r="AC15" s="213">
        <f t="shared" si="2"/>
        <v>0</v>
      </c>
      <c r="AD15" s="214">
        <f t="shared" si="3"/>
        <v>1</v>
      </c>
      <c r="AE15" s="214">
        <f>IF(AND(E15="Да",OR(AND(F15 = "Да",ISBLANK(G15)),AND(F15 = "Да", G15 = "В соответствии с техническим заданием"),AND(F15 = "Нет",NOT(G15 = "В соответствии с техническим заданием")))),1,0)</f>
        <v>0</v>
      </c>
      <c r="AF15" s="215">
        <f>IF(AND(E15="Да",OR(AND(F15 = "Да",ISBLANK(H15)),AND(F15 = "Да", H15 = "В соответствии с техническим заданием"),AND(F15 = "Нет",NOT(H15 = "В соответствии с техническим заданием")))),1,0)</f>
        <v>0</v>
      </c>
      <c r="AG15" s="215">
        <f>IF(OR(AND(E15="Нет",F15="Нет"),AND(E15="Да",F15="Нет"),AND(E15="Да",F15="Да")),0,1)</f>
        <v>0</v>
      </c>
      <c r="AH15" s="215">
        <f>IF(AND(R15="Россия"),1,0)</f>
        <v>0</v>
      </c>
      <c r="AI15" s="215">
        <f>AA15*AH15</f>
        <v>0</v>
      </c>
    </row>
    <row r="16" spans="1:42" ht="50.1" customHeight="1" x14ac:dyDescent="0.25">
      <c r="A16" s="200" t="s">
        <v>224</v>
      </c>
      <c r="B16" s="200">
        <v>6</v>
      </c>
      <c r="C16" s="200">
        <v>52363</v>
      </c>
      <c r="D16" s="201" t="s">
        <v>213</v>
      </c>
      <c r="E16" s="202" t="s">
        <v>74</v>
      </c>
      <c r="F16" s="203" t="s">
        <v>74</v>
      </c>
      <c r="G16" s="204" t="s">
        <v>113</v>
      </c>
      <c r="H16" s="205" t="s">
        <v>113</v>
      </c>
      <c r="I16" s="206"/>
      <c r="J16" s="206" t="s">
        <v>214</v>
      </c>
      <c r="K16" s="207" t="s">
        <v>214</v>
      </c>
      <c r="L16" s="200" t="s">
        <v>215</v>
      </c>
      <c r="M16" s="200">
        <v>1</v>
      </c>
      <c r="N16" s="200" t="s">
        <v>216</v>
      </c>
      <c r="O16" s="208">
        <v>18</v>
      </c>
      <c r="P16" s="200" t="s">
        <v>217</v>
      </c>
      <c r="Q16" s="200" t="s">
        <v>218</v>
      </c>
      <c r="R16" s="203" t="s">
        <v>219</v>
      </c>
      <c r="S16" s="209">
        <v>1507551.69</v>
      </c>
      <c r="T16" s="210">
        <v>0</v>
      </c>
      <c r="U16" s="211" t="s">
        <v>189</v>
      </c>
      <c r="V16" s="209">
        <v>0</v>
      </c>
      <c r="W16" s="212">
        <f>ROUND(ROUND(T16,2)*ROUND(M16,3),2)</f>
        <v>0</v>
      </c>
      <c r="X16" s="212">
        <f>ROUND(W16*IF(UPPER(U16)="20%",20,1)*IF(UPPER(U16)="18%",18,1)*IF(UPPER(U16)="10%",10,1)*IF(UPPER(U16)="НДС не облагается",0,1)/100,2)</f>
        <v>0</v>
      </c>
      <c r="Y16" s="212">
        <f>ROUND(X16+W16,2)</f>
        <v>0</v>
      </c>
      <c r="Z16" s="213">
        <f>IF(T16&gt;IF(V16=0,T16,V16),1,0)</f>
        <v>0</v>
      </c>
      <c r="AA16" s="213">
        <f t="shared" si="0"/>
        <v>0</v>
      </c>
      <c r="AB16" s="213">
        <f t="shared" si="1"/>
        <v>0</v>
      </c>
      <c r="AC16" s="213">
        <f t="shared" si="2"/>
        <v>0</v>
      </c>
      <c r="AD16" s="214">
        <f t="shared" si="3"/>
        <v>1</v>
      </c>
      <c r="AE16" s="214">
        <f>IF(AND(E16="Да",OR(AND(F16 = "Да",ISBLANK(G16)),AND(F16 = "Да", G16 = "В соответствии с техническим заданием"),AND(F16 = "Нет",NOT(G16 = "В соответствии с техническим заданием")))),1,0)</f>
        <v>0</v>
      </c>
      <c r="AF16" s="215">
        <f>IF(AND(E16="Да",OR(AND(F16 = "Да",ISBLANK(H16)),AND(F16 = "Да", H16 = "В соответствии с техническим заданием"),AND(F16 = "Нет",NOT(H16 = "В соответствии с техническим заданием")))),1,0)</f>
        <v>0</v>
      </c>
      <c r="AG16" s="215">
        <f>IF(OR(AND(E16="Нет",F16="Нет"),AND(E16="Да",F16="Нет"),AND(E16="Да",F16="Да")),0,1)</f>
        <v>0</v>
      </c>
      <c r="AH16" s="215">
        <f>IF(AND(R16="Россия"),1,0)</f>
        <v>0</v>
      </c>
      <c r="AI16" s="215">
        <f>AA16*AH16</f>
        <v>0</v>
      </c>
    </row>
    <row r="17" spans="1:35" ht="50.1" customHeight="1" x14ac:dyDescent="0.25">
      <c r="A17" s="200" t="s">
        <v>225</v>
      </c>
      <c r="B17" s="200">
        <v>7</v>
      </c>
      <c r="C17" s="200">
        <v>52363</v>
      </c>
      <c r="D17" s="201" t="s">
        <v>213</v>
      </c>
      <c r="E17" s="202" t="s">
        <v>74</v>
      </c>
      <c r="F17" s="203" t="s">
        <v>74</v>
      </c>
      <c r="G17" s="204" t="s">
        <v>113</v>
      </c>
      <c r="H17" s="205" t="s">
        <v>113</v>
      </c>
      <c r="I17" s="206"/>
      <c r="J17" s="206" t="s">
        <v>214</v>
      </c>
      <c r="K17" s="207" t="s">
        <v>214</v>
      </c>
      <c r="L17" s="200" t="s">
        <v>215</v>
      </c>
      <c r="M17" s="200">
        <v>1</v>
      </c>
      <c r="N17" s="200" t="s">
        <v>216</v>
      </c>
      <c r="O17" s="208">
        <v>18</v>
      </c>
      <c r="P17" s="200" t="s">
        <v>217</v>
      </c>
      <c r="Q17" s="200" t="s">
        <v>218</v>
      </c>
      <c r="R17" s="203" t="s">
        <v>219</v>
      </c>
      <c r="S17" s="209">
        <v>1176386.44</v>
      </c>
      <c r="T17" s="210">
        <v>0</v>
      </c>
      <c r="U17" s="211" t="s">
        <v>189</v>
      </c>
      <c r="V17" s="209">
        <v>0</v>
      </c>
      <c r="W17" s="212">
        <f>ROUND(ROUND(T17,2)*ROUND(M17,3),2)</f>
        <v>0</v>
      </c>
      <c r="X17" s="212">
        <f>ROUND(W17*IF(UPPER(U17)="20%",20,1)*IF(UPPER(U17)="18%",18,1)*IF(UPPER(U17)="10%",10,1)*IF(UPPER(U17)="НДС не облагается",0,1)/100,2)</f>
        <v>0</v>
      </c>
      <c r="Y17" s="212">
        <f>ROUND(X17+W17,2)</f>
        <v>0</v>
      </c>
      <c r="Z17" s="213">
        <f>IF(T17&gt;IF(V17=0,T17,V17),1,0)</f>
        <v>0</v>
      </c>
      <c r="AA17" s="213">
        <f t="shared" si="0"/>
        <v>0</v>
      </c>
      <c r="AB17" s="213">
        <f t="shared" si="1"/>
        <v>0</v>
      </c>
      <c r="AC17" s="213">
        <f t="shared" si="2"/>
        <v>0</v>
      </c>
      <c r="AD17" s="214">
        <f t="shared" si="3"/>
        <v>1</v>
      </c>
      <c r="AE17" s="214">
        <f>IF(AND(E17="Да",OR(AND(F17 = "Да",ISBLANK(G17)),AND(F17 = "Да", G17 = "В соответствии с техническим заданием"),AND(F17 = "Нет",NOT(G17 = "В соответствии с техническим заданием")))),1,0)</f>
        <v>0</v>
      </c>
      <c r="AF17" s="215">
        <f>IF(AND(E17="Да",OR(AND(F17 = "Да",ISBLANK(H17)),AND(F17 = "Да", H17 = "В соответствии с техническим заданием"),AND(F17 = "Нет",NOT(H17 = "В соответствии с техническим заданием")))),1,0)</f>
        <v>0</v>
      </c>
      <c r="AG17" s="215">
        <f>IF(OR(AND(E17="Нет",F17="Нет"),AND(E17="Да",F17="Нет"),AND(E17="Да",F17="Да")),0,1)</f>
        <v>0</v>
      </c>
      <c r="AH17" s="215">
        <f>IF(AND(R17="Россия"),1,0)</f>
        <v>0</v>
      </c>
      <c r="AI17" s="215">
        <f>AA17*AH17</f>
        <v>0</v>
      </c>
    </row>
    <row r="18" spans="1:35" ht="50.1" customHeight="1" x14ac:dyDescent="0.25">
      <c r="A18" s="200" t="s">
        <v>226</v>
      </c>
      <c r="B18" s="200">
        <v>8</v>
      </c>
      <c r="C18" s="200">
        <v>52363</v>
      </c>
      <c r="D18" s="201" t="s">
        <v>213</v>
      </c>
      <c r="E18" s="202" t="s">
        <v>74</v>
      </c>
      <c r="F18" s="203" t="s">
        <v>74</v>
      </c>
      <c r="G18" s="204" t="s">
        <v>113</v>
      </c>
      <c r="H18" s="205" t="s">
        <v>113</v>
      </c>
      <c r="I18" s="206"/>
      <c r="J18" s="206" t="s">
        <v>214</v>
      </c>
      <c r="K18" s="207" t="s">
        <v>214</v>
      </c>
      <c r="L18" s="200" t="s">
        <v>215</v>
      </c>
      <c r="M18" s="200">
        <v>1</v>
      </c>
      <c r="N18" s="200" t="s">
        <v>216</v>
      </c>
      <c r="O18" s="208">
        <v>18</v>
      </c>
      <c r="P18" s="200" t="s">
        <v>217</v>
      </c>
      <c r="Q18" s="200" t="s">
        <v>218</v>
      </c>
      <c r="R18" s="203" t="s">
        <v>219</v>
      </c>
      <c r="S18" s="209">
        <v>876566.95</v>
      </c>
      <c r="T18" s="210">
        <v>0</v>
      </c>
      <c r="U18" s="211" t="s">
        <v>189</v>
      </c>
      <c r="V18" s="209">
        <v>0</v>
      </c>
      <c r="W18" s="212">
        <f>ROUND(ROUND(T18,2)*ROUND(M18,3),2)</f>
        <v>0</v>
      </c>
      <c r="X18" s="212">
        <f>ROUND(W18*IF(UPPER(U18)="20%",20,1)*IF(UPPER(U18)="18%",18,1)*IF(UPPER(U18)="10%",10,1)*IF(UPPER(U18)="НДС не облагается",0,1)/100,2)</f>
        <v>0</v>
      </c>
      <c r="Y18" s="212">
        <f>ROUND(X18+W18,2)</f>
        <v>0</v>
      </c>
      <c r="Z18" s="213">
        <f>IF(T18&gt;IF(V18=0,T18,V18),1,0)</f>
        <v>0</v>
      </c>
      <c r="AA18" s="213">
        <f t="shared" si="0"/>
        <v>0</v>
      </c>
      <c r="AB18" s="213">
        <f t="shared" si="1"/>
        <v>0</v>
      </c>
      <c r="AC18" s="213">
        <f t="shared" si="2"/>
        <v>0</v>
      </c>
      <c r="AD18" s="214">
        <f t="shared" si="3"/>
        <v>1</v>
      </c>
      <c r="AE18" s="214">
        <f>IF(AND(E18="Да",OR(AND(F18 = "Да",ISBLANK(G18)),AND(F18 = "Да", G18 = "В соответствии с техническим заданием"),AND(F18 = "Нет",NOT(G18 = "В соответствии с техническим заданием")))),1,0)</f>
        <v>0</v>
      </c>
      <c r="AF18" s="215">
        <f>IF(AND(E18="Да",OR(AND(F18 = "Да",ISBLANK(H18)),AND(F18 = "Да", H18 = "В соответствии с техническим заданием"),AND(F18 = "Нет",NOT(H18 = "В соответствии с техническим заданием")))),1,0)</f>
        <v>0</v>
      </c>
      <c r="AG18" s="215">
        <f>IF(OR(AND(E18="Нет",F18="Нет"),AND(E18="Да",F18="Нет"),AND(E18="Да",F18="Да")),0,1)</f>
        <v>0</v>
      </c>
      <c r="AH18" s="215">
        <f>IF(AND(R18="Россия"),1,0)</f>
        <v>0</v>
      </c>
      <c r="AI18" s="215">
        <f>AA18*AH18</f>
        <v>0</v>
      </c>
    </row>
    <row r="19" spans="1:35" ht="50.1" customHeight="1" x14ac:dyDescent="0.25">
      <c r="A19" s="200" t="s">
        <v>227</v>
      </c>
      <c r="B19" s="200">
        <v>9</v>
      </c>
      <c r="C19" s="200">
        <v>52363</v>
      </c>
      <c r="D19" s="201" t="s">
        <v>213</v>
      </c>
      <c r="E19" s="202" t="s">
        <v>74</v>
      </c>
      <c r="F19" s="203" t="s">
        <v>74</v>
      </c>
      <c r="G19" s="204" t="s">
        <v>113</v>
      </c>
      <c r="H19" s="205" t="s">
        <v>113</v>
      </c>
      <c r="I19" s="206"/>
      <c r="J19" s="206" t="s">
        <v>214</v>
      </c>
      <c r="K19" s="207" t="s">
        <v>214</v>
      </c>
      <c r="L19" s="200" t="s">
        <v>215</v>
      </c>
      <c r="M19" s="200">
        <v>1</v>
      </c>
      <c r="N19" s="200" t="s">
        <v>216</v>
      </c>
      <c r="O19" s="208">
        <v>18</v>
      </c>
      <c r="P19" s="200" t="s">
        <v>217</v>
      </c>
      <c r="Q19" s="200" t="s">
        <v>218</v>
      </c>
      <c r="R19" s="203" t="s">
        <v>219</v>
      </c>
      <c r="S19" s="209">
        <v>1481065.25</v>
      </c>
      <c r="T19" s="210">
        <v>0</v>
      </c>
      <c r="U19" s="211" t="s">
        <v>189</v>
      </c>
      <c r="V19" s="209">
        <v>0</v>
      </c>
      <c r="W19" s="212">
        <f>ROUND(ROUND(T19,2)*ROUND(M19,3),2)</f>
        <v>0</v>
      </c>
      <c r="X19" s="212">
        <f>ROUND(W19*IF(UPPER(U19)="20%",20,1)*IF(UPPER(U19)="18%",18,1)*IF(UPPER(U19)="10%",10,1)*IF(UPPER(U19)="НДС не облагается",0,1)/100,2)</f>
        <v>0</v>
      </c>
      <c r="Y19" s="212">
        <f>ROUND(X19+W19,2)</f>
        <v>0</v>
      </c>
      <c r="Z19" s="213">
        <f>IF(T19&gt;IF(V19=0,T19,V19),1,0)</f>
        <v>0</v>
      </c>
      <c r="AA19" s="213">
        <f t="shared" si="0"/>
        <v>0</v>
      </c>
      <c r="AB19" s="213">
        <f t="shared" si="1"/>
        <v>0</v>
      </c>
      <c r="AC19" s="213">
        <f t="shared" si="2"/>
        <v>0</v>
      </c>
      <c r="AD19" s="214">
        <f t="shared" si="3"/>
        <v>1</v>
      </c>
      <c r="AE19" s="214">
        <f>IF(AND(E19="Да",OR(AND(F19 = "Да",ISBLANK(G19)),AND(F19 = "Да", G19 = "В соответствии с техническим заданием"),AND(F19 = "Нет",NOT(G19 = "В соответствии с техническим заданием")))),1,0)</f>
        <v>0</v>
      </c>
      <c r="AF19" s="215">
        <f>IF(AND(E19="Да",OR(AND(F19 = "Да",ISBLANK(H19)),AND(F19 = "Да", H19 = "В соответствии с техническим заданием"),AND(F19 = "Нет",NOT(H19 = "В соответствии с техническим заданием")))),1,0)</f>
        <v>0</v>
      </c>
      <c r="AG19" s="215">
        <f>IF(OR(AND(E19="Нет",F19="Нет"),AND(E19="Да",F19="Нет"),AND(E19="Да",F19="Да")),0,1)</f>
        <v>0</v>
      </c>
      <c r="AH19" s="215">
        <f>IF(AND(R19="Россия"),1,0)</f>
        <v>0</v>
      </c>
      <c r="AI19" s="215">
        <f>AA19*AH19</f>
        <v>0</v>
      </c>
    </row>
    <row r="20" spans="1:35" ht="50.1" customHeight="1" x14ac:dyDescent="0.25">
      <c r="A20" s="200" t="s">
        <v>228</v>
      </c>
      <c r="B20" s="200">
        <v>10</v>
      </c>
      <c r="C20" s="200">
        <v>52363</v>
      </c>
      <c r="D20" s="201" t="s">
        <v>213</v>
      </c>
      <c r="E20" s="202" t="s">
        <v>74</v>
      </c>
      <c r="F20" s="203" t="s">
        <v>74</v>
      </c>
      <c r="G20" s="204" t="s">
        <v>113</v>
      </c>
      <c r="H20" s="205" t="s">
        <v>113</v>
      </c>
      <c r="I20" s="206"/>
      <c r="J20" s="206" t="s">
        <v>214</v>
      </c>
      <c r="K20" s="207" t="s">
        <v>214</v>
      </c>
      <c r="L20" s="200" t="s">
        <v>215</v>
      </c>
      <c r="M20" s="200">
        <v>1</v>
      </c>
      <c r="N20" s="200" t="s">
        <v>216</v>
      </c>
      <c r="O20" s="208">
        <v>18</v>
      </c>
      <c r="P20" s="200" t="s">
        <v>217</v>
      </c>
      <c r="Q20" s="200" t="s">
        <v>218</v>
      </c>
      <c r="R20" s="203" t="s">
        <v>219</v>
      </c>
      <c r="S20" s="209">
        <v>1176386.44</v>
      </c>
      <c r="T20" s="210">
        <v>0</v>
      </c>
      <c r="U20" s="211" t="s">
        <v>189</v>
      </c>
      <c r="V20" s="209">
        <v>0</v>
      </c>
      <c r="W20" s="212">
        <f>ROUND(ROUND(T20,2)*ROUND(M20,3),2)</f>
        <v>0</v>
      </c>
      <c r="X20" s="212">
        <f>ROUND(W20*IF(UPPER(U20)="20%",20,1)*IF(UPPER(U20)="18%",18,1)*IF(UPPER(U20)="10%",10,1)*IF(UPPER(U20)="НДС не облагается",0,1)/100,2)</f>
        <v>0</v>
      </c>
      <c r="Y20" s="212">
        <f>ROUND(X20+W20,2)</f>
        <v>0</v>
      </c>
      <c r="Z20" s="213">
        <f>IF(T20&gt;IF(V20=0,T20,V20),1,0)</f>
        <v>0</v>
      </c>
      <c r="AA20" s="213">
        <f t="shared" si="0"/>
        <v>0</v>
      </c>
      <c r="AB20" s="213">
        <f t="shared" si="1"/>
        <v>0</v>
      </c>
      <c r="AC20" s="213">
        <f t="shared" si="2"/>
        <v>0</v>
      </c>
      <c r="AD20" s="214">
        <f t="shared" si="3"/>
        <v>1</v>
      </c>
      <c r="AE20" s="214">
        <f>IF(AND(E20="Да",OR(AND(F20 = "Да",ISBLANK(G20)),AND(F20 = "Да", G20 = "В соответствии с техническим заданием"),AND(F20 = "Нет",NOT(G20 = "В соответствии с техническим заданием")))),1,0)</f>
        <v>0</v>
      </c>
      <c r="AF20" s="215">
        <f>IF(AND(E20="Да",OR(AND(F20 = "Да",ISBLANK(H20)),AND(F20 = "Да", H20 = "В соответствии с техническим заданием"),AND(F20 = "Нет",NOT(H20 = "В соответствии с техническим заданием")))),1,0)</f>
        <v>0</v>
      </c>
      <c r="AG20" s="215">
        <f>IF(OR(AND(E20="Нет",F20="Нет"),AND(E20="Да",F20="Нет"),AND(E20="Да",F20="Да")),0,1)</f>
        <v>0</v>
      </c>
      <c r="AH20" s="215">
        <f>IF(AND(R20="Россия"),1,0)</f>
        <v>0</v>
      </c>
      <c r="AI20" s="215">
        <f>AA20*AH20</f>
        <v>0</v>
      </c>
    </row>
    <row r="21" spans="1:35" ht="50.1" customHeight="1" x14ac:dyDescent="0.25">
      <c r="A21" s="200" t="s">
        <v>229</v>
      </c>
      <c r="B21" s="200">
        <v>11</v>
      </c>
      <c r="C21" s="200">
        <v>56413</v>
      </c>
      <c r="D21" s="201" t="s">
        <v>230</v>
      </c>
      <c r="E21" s="202" t="s">
        <v>74</v>
      </c>
      <c r="F21" s="203" t="s">
        <v>74</v>
      </c>
      <c r="G21" s="204" t="s">
        <v>113</v>
      </c>
      <c r="H21" s="205" t="s">
        <v>113</v>
      </c>
      <c r="I21" s="206"/>
      <c r="J21" s="206" t="s">
        <v>214</v>
      </c>
      <c r="K21" s="207" t="s">
        <v>214</v>
      </c>
      <c r="L21" s="200" t="s">
        <v>215</v>
      </c>
      <c r="M21" s="200">
        <v>1</v>
      </c>
      <c r="N21" s="200" t="s">
        <v>216</v>
      </c>
      <c r="O21" s="208">
        <v>1</v>
      </c>
      <c r="P21" s="200" t="s">
        <v>217</v>
      </c>
      <c r="Q21" s="200" t="s">
        <v>218</v>
      </c>
      <c r="R21" s="203" t="s">
        <v>219</v>
      </c>
      <c r="S21" s="209">
        <v>1534772.03</v>
      </c>
      <c r="T21" s="210">
        <v>0</v>
      </c>
      <c r="U21" s="211" t="s">
        <v>189</v>
      </c>
      <c r="V21" s="209">
        <v>0</v>
      </c>
      <c r="W21" s="212">
        <f>ROUND(ROUND(T21,2)*ROUND(M21,3),2)</f>
        <v>0</v>
      </c>
      <c r="X21" s="212">
        <f>ROUND(W21*IF(UPPER(U21)="20%",20,1)*IF(UPPER(U21)="18%",18,1)*IF(UPPER(U21)="10%",10,1)*IF(UPPER(U21)="НДС не облагается",0,1)/100,2)</f>
        <v>0</v>
      </c>
      <c r="Y21" s="212">
        <f>ROUND(X21+W21,2)</f>
        <v>0</v>
      </c>
      <c r="Z21" s="213">
        <f>IF(T21&gt;IF(V21=0,T21,V21),1,0)</f>
        <v>0</v>
      </c>
      <c r="AA21" s="213">
        <f t="shared" si="0"/>
        <v>0</v>
      </c>
      <c r="AB21" s="213">
        <f t="shared" si="1"/>
        <v>0</v>
      </c>
      <c r="AC21" s="213">
        <f t="shared" si="2"/>
        <v>0</v>
      </c>
      <c r="AD21" s="214">
        <f t="shared" si="3"/>
        <v>1</v>
      </c>
      <c r="AE21" s="214">
        <f>IF(AND(E21="Да",OR(AND(F21 = "Да",ISBLANK(G21)),AND(F21 = "Да", G21 = "В соответствии с техническим заданием"),AND(F21 = "Нет",NOT(G21 = "В соответствии с техническим заданием")))),1,0)</f>
        <v>0</v>
      </c>
      <c r="AF21" s="215">
        <f>IF(AND(E21="Да",OR(AND(F21 = "Да",ISBLANK(H21)),AND(F21 = "Да", H21 = "В соответствии с техническим заданием"),AND(F21 = "Нет",NOT(H21 = "В соответствии с техническим заданием")))),1,0)</f>
        <v>0</v>
      </c>
      <c r="AG21" s="215">
        <f>IF(OR(AND(E21="Нет",F21="Нет"),AND(E21="Да",F21="Нет"),AND(E21="Да",F21="Да")),0,1)</f>
        <v>0</v>
      </c>
      <c r="AH21" s="215">
        <f>IF(AND(R21="Россия"),1,0)</f>
        <v>0</v>
      </c>
      <c r="AI21" s="215">
        <f>AA21*AH21</f>
        <v>0</v>
      </c>
    </row>
    <row r="22" spans="1:35" ht="50.1" customHeight="1" x14ac:dyDescent="0.25">
      <c r="A22" s="200" t="s">
        <v>231</v>
      </c>
      <c r="B22" s="200">
        <v>12</v>
      </c>
      <c r="C22" s="200">
        <v>52363</v>
      </c>
      <c r="D22" s="201" t="s">
        <v>213</v>
      </c>
      <c r="E22" s="202" t="s">
        <v>74</v>
      </c>
      <c r="F22" s="203" t="s">
        <v>74</v>
      </c>
      <c r="G22" s="204" t="s">
        <v>113</v>
      </c>
      <c r="H22" s="205" t="s">
        <v>113</v>
      </c>
      <c r="I22" s="206"/>
      <c r="J22" s="206" t="s">
        <v>214</v>
      </c>
      <c r="K22" s="207" t="s">
        <v>214</v>
      </c>
      <c r="L22" s="200" t="s">
        <v>215</v>
      </c>
      <c r="M22" s="200">
        <v>1</v>
      </c>
      <c r="N22" s="200" t="s">
        <v>216</v>
      </c>
      <c r="O22" s="208">
        <v>18</v>
      </c>
      <c r="P22" s="200" t="s">
        <v>217</v>
      </c>
      <c r="Q22" s="200" t="s">
        <v>218</v>
      </c>
      <c r="R22" s="203" t="s">
        <v>219</v>
      </c>
      <c r="S22" s="209">
        <v>1507551.69</v>
      </c>
      <c r="T22" s="210">
        <v>0</v>
      </c>
      <c r="U22" s="211" t="s">
        <v>189</v>
      </c>
      <c r="V22" s="209">
        <v>0</v>
      </c>
      <c r="W22" s="212">
        <f>ROUND(ROUND(T22,2)*ROUND(M22,3),2)</f>
        <v>0</v>
      </c>
      <c r="X22" s="212">
        <f>ROUND(W22*IF(UPPER(U22)="20%",20,1)*IF(UPPER(U22)="18%",18,1)*IF(UPPER(U22)="10%",10,1)*IF(UPPER(U22)="НДС не облагается",0,1)/100,2)</f>
        <v>0</v>
      </c>
      <c r="Y22" s="212">
        <f>ROUND(X22+W22,2)</f>
        <v>0</v>
      </c>
      <c r="Z22" s="213">
        <f>IF(T22&gt;IF(V22=0,T22,V22),1,0)</f>
        <v>0</v>
      </c>
      <c r="AA22" s="213">
        <f t="shared" si="0"/>
        <v>0</v>
      </c>
      <c r="AB22" s="213">
        <f t="shared" si="1"/>
        <v>0</v>
      </c>
      <c r="AC22" s="213">
        <f t="shared" si="2"/>
        <v>0</v>
      </c>
      <c r="AD22" s="214">
        <f t="shared" si="3"/>
        <v>1</v>
      </c>
      <c r="AE22" s="214">
        <f>IF(AND(E22="Да",OR(AND(F22 = "Да",ISBLANK(G22)),AND(F22 = "Да", G22 = "В соответствии с техническим заданием"),AND(F22 = "Нет",NOT(G22 = "В соответствии с техническим заданием")))),1,0)</f>
        <v>0</v>
      </c>
      <c r="AF22" s="215">
        <f>IF(AND(E22="Да",OR(AND(F22 = "Да",ISBLANK(H22)),AND(F22 = "Да", H22 = "В соответствии с техническим заданием"),AND(F22 = "Нет",NOT(H22 = "В соответствии с техническим заданием")))),1,0)</f>
        <v>0</v>
      </c>
      <c r="AG22" s="215">
        <f>IF(OR(AND(E22="Нет",F22="Нет"),AND(E22="Да",F22="Нет"),AND(E22="Да",F22="Да")),0,1)</f>
        <v>0</v>
      </c>
      <c r="AH22" s="215">
        <f>IF(AND(R22="Россия"),1,0)</f>
        <v>0</v>
      </c>
      <c r="AI22" s="215">
        <f>AA22*AH22</f>
        <v>0</v>
      </c>
    </row>
    <row r="23" spans="1:35" ht="50.1" customHeight="1" x14ac:dyDescent="0.25">
      <c r="A23" s="200" t="s">
        <v>232</v>
      </c>
      <c r="B23" s="200">
        <v>13</v>
      </c>
      <c r="C23" s="200">
        <v>52363</v>
      </c>
      <c r="D23" s="201" t="s">
        <v>213</v>
      </c>
      <c r="E23" s="202" t="s">
        <v>74</v>
      </c>
      <c r="F23" s="203" t="s">
        <v>74</v>
      </c>
      <c r="G23" s="204" t="s">
        <v>113</v>
      </c>
      <c r="H23" s="205" t="s">
        <v>113</v>
      </c>
      <c r="I23" s="206"/>
      <c r="J23" s="206" t="s">
        <v>214</v>
      </c>
      <c r="K23" s="207" t="s">
        <v>214</v>
      </c>
      <c r="L23" s="200" t="s">
        <v>215</v>
      </c>
      <c r="M23" s="200">
        <v>1</v>
      </c>
      <c r="N23" s="200" t="s">
        <v>216</v>
      </c>
      <c r="O23" s="208">
        <v>18</v>
      </c>
      <c r="P23" s="200" t="s">
        <v>217</v>
      </c>
      <c r="Q23" s="200" t="s">
        <v>218</v>
      </c>
      <c r="R23" s="203" t="s">
        <v>219</v>
      </c>
      <c r="S23" s="209">
        <v>1176386.44</v>
      </c>
      <c r="T23" s="210">
        <v>0</v>
      </c>
      <c r="U23" s="211" t="s">
        <v>189</v>
      </c>
      <c r="V23" s="209">
        <v>0</v>
      </c>
      <c r="W23" s="212">
        <f>ROUND(ROUND(T23,2)*ROUND(M23,3),2)</f>
        <v>0</v>
      </c>
      <c r="X23" s="212">
        <f>ROUND(W23*IF(UPPER(U23)="20%",20,1)*IF(UPPER(U23)="18%",18,1)*IF(UPPER(U23)="10%",10,1)*IF(UPPER(U23)="НДС не облагается",0,1)/100,2)</f>
        <v>0</v>
      </c>
      <c r="Y23" s="212">
        <f>ROUND(X23+W23,2)</f>
        <v>0</v>
      </c>
      <c r="Z23" s="213">
        <f>IF(T23&gt;IF(V23=0,T23,V23),1,0)</f>
        <v>0</v>
      </c>
      <c r="AA23" s="213">
        <f t="shared" si="0"/>
        <v>0</v>
      </c>
      <c r="AB23" s="213">
        <f t="shared" si="1"/>
        <v>0</v>
      </c>
      <c r="AC23" s="213">
        <f t="shared" si="2"/>
        <v>0</v>
      </c>
      <c r="AD23" s="214">
        <f t="shared" si="3"/>
        <v>1</v>
      </c>
      <c r="AE23" s="214">
        <f>IF(AND(E23="Да",OR(AND(F23 = "Да",ISBLANK(G23)),AND(F23 = "Да", G23 = "В соответствии с техническим заданием"),AND(F23 = "Нет",NOT(G23 = "В соответствии с техническим заданием")))),1,0)</f>
        <v>0</v>
      </c>
      <c r="AF23" s="215">
        <f>IF(AND(E23="Да",OR(AND(F23 = "Да",ISBLANK(H23)),AND(F23 = "Да", H23 = "В соответствии с техническим заданием"),AND(F23 = "Нет",NOT(H23 = "В соответствии с техническим заданием")))),1,0)</f>
        <v>0</v>
      </c>
      <c r="AG23" s="215">
        <f>IF(OR(AND(E23="Нет",F23="Нет"),AND(E23="Да",F23="Нет"),AND(E23="Да",F23="Да")),0,1)</f>
        <v>0</v>
      </c>
      <c r="AH23" s="215">
        <f>IF(AND(R23="Россия"),1,0)</f>
        <v>0</v>
      </c>
      <c r="AI23" s="215">
        <f>AA23*AH23</f>
        <v>0</v>
      </c>
    </row>
    <row r="24" spans="1:35" ht="50.1" customHeight="1" x14ac:dyDescent="0.25">
      <c r="A24" s="200" t="s">
        <v>233</v>
      </c>
      <c r="B24" s="200">
        <v>14</v>
      </c>
      <c r="C24" s="200">
        <v>52363</v>
      </c>
      <c r="D24" s="201" t="s">
        <v>213</v>
      </c>
      <c r="E24" s="202" t="s">
        <v>74</v>
      </c>
      <c r="F24" s="203" t="s">
        <v>74</v>
      </c>
      <c r="G24" s="204" t="s">
        <v>113</v>
      </c>
      <c r="H24" s="205" t="s">
        <v>113</v>
      </c>
      <c r="I24" s="206"/>
      <c r="J24" s="206" t="s">
        <v>214</v>
      </c>
      <c r="K24" s="207" t="s">
        <v>214</v>
      </c>
      <c r="L24" s="200" t="s">
        <v>215</v>
      </c>
      <c r="M24" s="200">
        <v>1</v>
      </c>
      <c r="N24" s="200" t="s">
        <v>216</v>
      </c>
      <c r="O24" s="208">
        <v>18</v>
      </c>
      <c r="P24" s="200" t="s">
        <v>217</v>
      </c>
      <c r="Q24" s="200" t="s">
        <v>218</v>
      </c>
      <c r="R24" s="203" t="s">
        <v>219</v>
      </c>
      <c r="S24" s="209">
        <v>1313365.56</v>
      </c>
      <c r="T24" s="210">
        <v>0</v>
      </c>
      <c r="U24" s="211" t="s">
        <v>189</v>
      </c>
      <c r="V24" s="209">
        <v>0</v>
      </c>
      <c r="W24" s="212">
        <f>ROUND(ROUND(T24,2)*ROUND(M24,3),2)</f>
        <v>0</v>
      </c>
      <c r="X24" s="212">
        <f>ROUND(W24*IF(UPPER(U24)="20%",20,1)*IF(UPPER(U24)="18%",18,1)*IF(UPPER(U24)="10%",10,1)*IF(UPPER(U24)="НДС не облагается",0,1)/100,2)</f>
        <v>0</v>
      </c>
      <c r="Y24" s="212">
        <f>ROUND(X24+W24,2)</f>
        <v>0</v>
      </c>
      <c r="Z24" s="213">
        <f>IF(T24&gt;IF(V24=0,T24,V24),1,0)</f>
        <v>0</v>
      </c>
      <c r="AA24" s="213">
        <f t="shared" si="0"/>
        <v>0</v>
      </c>
      <c r="AB24" s="213">
        <f t="shared" si="1"/>
        <v>0</v>
      </c>
      <c r="AC24" s="213">
        <f t="shared" si="2"/>
        <v>0</v>
      </c>
      <c r="AD24" s="214">
        <f t="shared" si="3"/>
        <v>1</v>
      </c>
      <c r="AE24" s="214">
        <f>IF(AND(E24="Да",OR(AND(F24 = "Да",ISBLANK(G24)),AND(F24 = "Да", G24 = "В соответствии с техническим заданием"),AND(F24 = "Нет",NOT(G24 = "В соответствии с техническим заданием")))),1,0)</f>
        <v>0</v>
      </c>
      <c r="AF24" s="215">
        <f>IF(AND(E24="Да",OR(AND(F24 = "Да",ISBLANK(H24)),AND(F24 = "Да", H24 = "В соответствии с техническим заданием"),AND(F24 = "Нет",NOT(H24 = "В соответствии с техническим заданием")))),1,0)</f>
        <v>0</v>
      </c>
      <c r="AG24" s="215">
        <f>IF(OR(AND(E24="Нет",F24="Нет"),AND(E24="Да",F24="Нет"),AND(E24="Да",F24="Да")),0,1)</f>
        <v>0</v>
      </c>
      <c r="AH24" s="215">
        <f>IF(AND(R24="Россия"),1,0)</f>
        <v>0</v>
      </c>
      <c r="AI24" s="215">
        <f>AA24*AH24</f>
        <v>0</v>
      </c>
    </row>
    <row r="25" spans="1:35" ht="50.1" customHeight="1" x14ac:dyDescent="0.25">
      <c r="A25" s="200" t="s">
        <v>234</v>
      </c>
      <c r="B25" s="200">
        <v>15</v>
      </c>
      <c r="C25" s="200">
        <v>52363</v>
      </c>
      <c r="D25" s="201" t="s">
        <v>213</v>
      </c>
      <c r="E25" s="202" t="s">
        <v>74</v>
      </c>
      <c r="F25" s="203" t="s">
        <v>74</v>
      </c>
      <c r="G25" s="204" t="s">
        <v>113</v>
      </c>
      <c r="H25" s="205" t="s">
        <v>113</v>
      </c>
      <c r="I25" s="206"/>
      <c r="J25" s="206" t="s">
        <v>214</v>
      </c>
      <c r="K25" s="207" t="s">
        <v>214</v>
      </c>
      <c r="L25" s="200" t="s">
        <v>215</v>
      </c>
      <c r="M25" s="200">
        <v>1</v>
      </c>
      <c r="N25" s="200" t="s">
        <v>216</v>
      </c>
      <c r="O25" s="208">
        <v>18</v>
      </c>
      <c r="P25" s="200" t="s">
        <v>217</v>
      </c>
      <c r="Q25" s="200" t="s">
        <v>218</v>
      </c>
      <c r="R25" s="203" t="s">
        <v>219</v>
      </c>
      <c r="S25" s="209">
        <v>1481065.25</v>
      </c>
      <c r="T25" s="210">
        <v>0</v>
      </c>
      <c r="U25" s="211" t="s">
        <v>189</v>
      </c>
      <c r="V25" s="209">
        <v>0</v>
      </c>
      <c r="W25" s="212">
        <f>ROUND(ROUND(T25,2)*ROUND(M25,3),2)</f>
        <v>0</v>
      </c>
      <c r="X25" s="212">
        <f>ROUND(W25*IF(UPPER(U25)="20%",20,1)*IF(UPPER(U25)="18%",18,1)*IF(UPPER(U25)="10%",10,1)*IF(UPPER(U25)="НДС не облагается",0,1)/100,2)</f>
        <v>0</v>
      </c>
      <c r="Y25" s="212">
        <f>ROUND(X25+W25,2)</f>
        <v>0</v>
      </c>
      <c r="Z25" s="213">
        <f>IF(T25&gt;IF(V25=0,T25,V25),1,0)</f>
        <v>0</v>
      </c>
      <c r="AA25" s="213">
        <f t="shared" si="0"/>
        <v>0</v>
      </c>
      <c r="AB25" s="213">
        <f t="shared" si="1"/>
        <v>0</v>
      </c>
      <c r="AC25" s="213">
        <f t="shared" si="2"/>
        <v>0</v>
      </c>
      <c r="AD25" s="214">
        <f t="shared" si="3"/>
        <v>1</v>
      </c>
      <c r="AE25" s="214">
        <f>IF(AND(E25="Да",OR(AND(F25 = "Да",ISBLANK(G25)),AND(F25 = "Да", G25 = "В соответствии с техническим заданием"),AND(F25 = "Нет",NOT(G25 = "В соответствии с техническим заданием")))),1,0)</f>
        <v>0</v>
      </c>
      <c r="AF25" s="215">
        <f>IF(AND(E25="Да",OR(AND(F25 = "Да",ISBLANK(H25)),AND(F25 = "Да", H25 = "В соответствии с техническим заданием"),AND(F25 = "Нет",NOT(H25 = "В соответствии с техническим заданием")))),1,0)</f>
        <v>0</v>
      </c>
      <c r="AG25" s="215">
        <f>IF(OR(AND(E25="Нет",F25="Нет"),AND(E25="Да",F25="Нет"),AND(E25="Да",F25="Да")),0,1)</f>
        <v>0</v>
      </c>
      <c r="AH25" s="215">
        <f>IF(AND(R25="Россия"),1,0)</f>
        <v>0</v>
      </c>
      <c r="AI25" s="215">
        <f>AA25*AH25</f>
        <v>0</v>
      </c>
    </row>
    <row r="26" spans="1:35" ht="50.1" customHeight="1" x14ac:dyDescent="0.25">
      <c r="A26" s="200" t="s">
        <v>235</v>
      </c>
      <c r="B26" s="200">
        <v>16</v>
      </c>
      <c r="C26" s="200">
        <v>52363</v>
      </c>
      <c r="D26" s="201" t="s">
        <v>213</v>
      </c>
      <c r="E26" s="202" t="s">
        <v>74</v>
      </c>
      <c r="F26" s="203" t="s">
        <v>74</v>
      </c>
      <c r="G26" s="204" t="s">
        <v>113</v>
      </c>
      <c r="H26" s="205" t="s">
        <v>113</v>
      </c>
      <c r="I26" s="206"/>
      <c r="J26" s="206" t="s">
        <v>214</v>
      </c>
      <c r="K26" s="207" t="s">
        <v>214</v>
      </c>
      <c r="L26" s="200" t="s">
        <v>215</v>
      </c>
      <c r="M26" s="200">
        <v>1</v>
      </c>
      <c r="N26" s="200" t="s">
        <v>216</v>
      </c>
      <c r="O26" s="208">
        <v>18</v>
      </c>
      <c r="P26" s="200" t="s">
        <v>217</v>
      </c>
      <c r="Q26" s="200" t="s">
        <v>218</v>
      </c>
      <c r="R26" s="203" t="s">
        <v>219</v>
      </c>
      <c r="S26" s="209">
        <v>959223.73</v>
      </c>
      <c r="T26" s="210">
        <v>0</v>
      </c>
      <c r="U26" s="211" t="s">
        <v>189</v>
      </c>
      <c r="V26" s="209">
        <v>0</v>
      </c>
      <c r="W26" s="212">
        <f>ROUND(ROUND(T26,2)*ROUND(M26,3),2)</f>
        <v>0</v>
      </c>
      <c r="X26" s="212">
        <f>ROUND(W26*IF(UPPER(U26)="20%",20,1)*IF(UPPER(U26)="18%",18,1)*IF(UPPER(U26)="10%",10,1)*IF(UPPER(U26)="НДС не облагается",0,1)/100,2)</f>
        <v>0</v>
      </c>
      <c r="Y26" s="212">
        <f>ROUND(X26+W26,2)</f>
        <v>0</v>
      </c>
      <c r="Z26" s="213">
        <f>IF(T26&gt;IF(V26=0,T26,V26),1,0)</f>
        <v>0</v>
      </c>
      <c r="AA26" s="213">
        <f t="shared" si="0"/>
        <v>0</v>
      </c>
      <c r="AB26" s="213">
        <f t="shared" si="1"/>
        <v>0</v>
      </c>
      <c r="AC26" s="213">
        <f t="shared" si="2"/>
        <v>0</v>
      </c>
      <c r="AD26" s="214">
        <f t="shared" si="3"/>
        <v>1</v>
      </c>
      <c r="AE26" s="214">
        <f>IF(AND(E26="Да",OR(AND(F26 = "Да",ISBLANK(G26)),AND(F26 = "Да", G26 = "В соответствии с техническим заданием"),AND(F26 = "Нет",NOT(G26 = "В соответствии с техническим заданием")))),1,0)</f>
        <v>0</v>
      </c>
      <c r="AF26" s="215">
        <f>IF(AND(E26="Да",OR(AND(F26 = "Да",ISBLANK(H26)),AND(F26 = "Да", H26 = "В соответствии с техническим заданием"),AND(F26 = "Нет",NOT(H26 = "В соответствии с техническим заданием")))),1,0)</f>
        <v>0</v>
      </c>
      <c r="AG26" s="215">
        <f>IF(OR(AND(E26="Нет",F26="Нет"),AND(E26="Да",F26="Нет"),AND(E26="Да",F26="Да")),0,1)</f>
        <v>0</v>
      </c>
      <c r="AH26" s="215">
        <f>IF(AND(R26="Россия"),1,0)</f>
        <v>0</v>
      </c>
      <c r="AI26" s="215">
        <f>AA26*AH26</f>
        <v>0</v>
      </c>
    </row>
    <row r="27" spans="1:35" ht="50.1" customHeight="1" x14ac:dyDescent="0.25">
      <c r="A27" s="200" t="s">
        <v>236</v>
      </c>
      <c r="B27" s="200">
        <v>17</v>
      </c>
      <c r="C27" s="200">
        <v>52363</v>
      </c>
      <c r="D27" s="201" t="s">
        <v>213</v>
      </c>
      <c r="E27" s="202" t="s">
        <v>74</v>
      </c>
      <c r="F27" s="203" t="s">
        <v>74</v>
      </c>
      <c r="G27" s="204" t="s">
        <v>113</v>
      </c>
      <c r="H27" s="205" t="s">
        <v>113</v>
      </c>
      <c r="I27" s="206"/>
      <c r="J27" s="206" t="s">
        <v>214</v>
      </c>
      <c r="K27" s="207" t="s">
        <v>214</v>
      </c>
      <c r="L27" s="200" t="s">
        <v>215</v>
      </c>
      <c r="M27" s="200">
        <v>1</v>
      </c>
      <c r="N27" s="200" t="s">
        <v>216</v>
      </c>
      <c r="O27" s="208">
        <v>18</v>
      </c>
      <c r="P27" s="200" t="s">
        <v>217</v>
      </c>
      <c r="Q27" s="200" t="s">
        <v>218</v>
      </c>
      <c r="R27" s="203" t="s">
        <v>219</v>
      </c>
      <c r="S27" s="209">
        <v>959223.73</v>
      </c>
      <c r="T27" s="210">
        <v>0</v>
      </c>
      <c r="U27" s="211" t="s">
        <v>189</v>
      </c>
      <c r="V27" s="209">
        <v>0</v>
      </c>
      <c r="W27" s="212">
        <f>ROUND(ROUND(T27,2)*ROUND(M27,3),2)</f>
        <v>0</v>
      </c>
      <c r="X27" s="212">
        <f>ROUND(W27*IF(UPPER(U27)="20%",20,1)*IF(UPPER(U27)="18%",18,1)*IF(UPPER(U27)="10%",10,1)*IF(UPPER(U27)="НДС не облагается",0,1)/100,2)</f>
        <v>0</v>
      </c>
      <c r="Y27" s="212">
        <f>ROUND(X27+W27,2)</f>
        <v>0</v>
      </c>
      <c r="Z27" s="213">
        <f>IF(T27&gt;IF(V27=0,T27,V27),1,0)</f>
        <v>0</v>
      </c>
      <c r="AA27" s="213">
        <f t="shared" si="0"/>
        <v>0</v>
      </c>
      <c r="AB27" s="213">
        <f t="shared" si="1"/>
        <v>0</v>
      </c>
      <c r="AC27" s="213">
        <f t="shared" si="2"/>
        <v>0</v>
      </c>
      <c r="AD27" s="214">
        <f t="shared" si="3"/>
        <v>1</v>
      </c>
      <c r="AE27" s="214">
        <f>IF(AND(E27="Да",OR(AND(F27 = "Да",ISBLANK(G27)),AND(F27 = "Да", G27 = "В соответствии с техническим заданием"),AND(F27 = "Нет",NOT(G27 = "В соответствии с техническим заданием")))),1,0)</f>
        <v>0</v>
      </c>
      <c r="AF27" s="215">
        <f>IF(AND(E27="Да",OR(AND(F27 = "Да",ISBLANK(H27)),AND(F27 = "Да", H27 = "В соответствии с техническим заданием"),AND(F27 = "Нет",NOT(H27 = "В соответствии с техническим заданием")))),1,0)</f>
        <v>0</v>
      </c>
      <c r="AG27" s="215">
        <f>IF(OR(AND(E27="Нет",F27="Нет"),AND(E27="Да",F27="Нет"),AND(E27="Да",F27="Да")),0,1)</f>
        <v>0</v>
      </c>
      <c r="AH27" s="215">
        <f>IF(AND(R27="Россия"),1,0)</f>
        <v>0</v>
      </c>
      <c r="AI27" s="215">
        <f>AA27*AH27</f>
        <v>0</v>
      </c>
    </row>
    <row r="28" spans="1:35" ht="50.1" customHeight="1" x14ac:dyDescent="0.25">
      <c r="A28" s="200" t="s">
        <v>237</v>
      </c>
      <c r="B28" s="200">
        <v>18</v>
      </c>
      <c r="C28" s="200">
        <v>52363</v>
      </c>
      <c r="D28" s="201" t="s">
        <v>213</v>
      </c>
      <c r="E28" s="202" t="s">
        <v>74</v>
      </c>
      <c r="F28" s="203" t="s">
        <v>74</v>
      </c>
      <c r="G28" s="204" t="s">
        <v>113</v>
      </c>
      <c r="H28" s="205" t="s">
        <v>113</v>
      </c>
      <c r="I28" s="206"/>
      <c r="J28" s="206" t="s">
        <v>214</v>
      </c>
      <c r="K28" s="207" t="s">
        <v>214</v>
      </c>
      <c r="L28" s="200" t="s">
        <v>215</v>
      </c>
      <c r="M28" s="200">
        <v>1</v>
      </c>
      <c r="N28" s="200" t="s">
        <v>216</v>
      </c>
      <c r="O28" s="208">
        <v>18</v>
      </c>
      <c r="P28" s="200" t="s">
        <v>217</v>
      </c>
      <c r="Q28" s="200" t="s">
        <v>218</v>
      </c>
      <c r="R28" s="203" t="s">
        <v>219</v>
      </c>
      <c r="S28" s="209">
        <v>1176386.44</v>
      </c>
      <c r="T28" s="210">
        <v>0</v>
      </c>
      <c r="U28" s="211" t="s">
        <v>189</v>
      </c>
      <c r="V28" s="209">
        <v>0</v>
      </c>
      <c r="W28" s="212">
        <f>ROUND(ROUND(T28,2)*ROUND(M28,3),2)</f>
        <v>0</v>
      </c>
      <c r="X28" s="212">
        <f>ROUND(W28*IF(UPPER(U28)="20%",20,1)*IF(UPPER(U28)="18%",18,1)*IF(UPPER(U28)="10%",10,1)*IF(UPPER(U28)="НДС не облагается",0,1)/100,2)</f>
        <v>0</v>
      </c>
      <c r="Y28" s="212">
        <f>ROUND(X28+W28,2)</f>
        <v>0</v>
      </c>
      <c r="Z28" s="213">
        <f>IF(T28&gt;IF(V28=0,T28,V28),1,0)</f>
        <v>0</v>
      </c>
      <c r="AA28" s="213">
        <f t="shared" si="0"/>
        <v>0</v>
      </c>
      <c r="AB28" s="213">
        <f t="shared" si="1"/>
        <v>0</v>
      </c>
      <c r="AC28" s="213">
        <f t="shared" si="2"/>
        <v>0</v>
      </c>
      <c r="AD28" s="214">
        <f t="shared" si="3"/>
        <v>1</v>
      </c>
      <c r="AE28" s="214">
        <f>IF(AND(E28="Да",OR(AND(F28 = "Да",ISBLANK(G28)),AND(F28 = "Да", G28 = "В соответствии с техническим заданием"),AND(F28 = "Нет",NOT(G28 = "В соответствии с техническим заданием")))),1,0)</f>
        <v>0</v>
      </c>
      <c r="AF28" s="215">
        <f>IF(AND(E28="Да",OR(AND(F28 = "Да",ISBLANK(H28)),AND(F28 = "Да", H28 = "В соответствии с техническим заданием"),AND(F28 = "Нет",NOT(H28 = "В соответствии с техническим заданием")))),1,0)</f>
        <v>0</v>
      </c>
      <c r="AG28" s="215">
        <f>IF(OR(AND(E28="Нет",F28="Нет"),AND(E28="Да",F28="Нет"),AND(E28="Да",F28="Да")),0,1)</f>
        <v>0</v>
      </c>
      <c r="AH28" s="215">
        <f>IF(AND(R28="Россия"),1,0)</f>
        <v>0</v>
      </c>
      <c r="AI28" s="215">
        <f>AA28*AH28</f>
        <v>0</v>
      </c>
    </row>
    <row r="29" spans="1:35" ht="50.1" customHeight="1" x14ac:dyDescent="0.25">
      <c r="A29" s="200" t="s">
        <v>238</v>
      </c>
      <c r="B29" s="200">
        <v>19</v>
      </c>
      <c r="C29" s="200">
        <v>52363</v>
      </c>
      <c r="D29" s="201" t="s">
        <v>213</v>
      </c>
      <c r="E29" s="202" t="s">
        <v>74</v>
      </c>
      <c r="F29" s="203" t="s">
        <v>74</v>
      </c>
      <c r="G29" s="204" t="s">
        <v>113</v>
      </c>
      <c r="H29" s="205" t="s">
        <v>113</v>
      </c>
      <c r="I29" s="206"/>
      <c r="J29" s="206" t="s">
        <v>214</v>
      </c>
      <c r="K29" s="207" t="s">
        <v>214</v>
      </c>
      <c r="L29" s="200" t="s">
        <v>215</v>
      </c>
      <c r="M29" s="200">
        <v>1</v>
      </c>
      <c r="N29" s="200" t="s">
        <v>216</v>
      </c>
      <c r="O29" s="208">
        <v>18</v>
      </c>
      <c r="P29" s="200" t="s">
        <v>217</v>
      </c>
      <c r="Q29" s="200" t="s">
        <v>218</v>
      </c>
      <c r="R29" s="203" t="s">
        <v>219</v>
      </c>
      <c r="S29" s="209">
        <v>876566.95</v>
      </c>
      <c r="T29" s="210">
        <v>0</v>
      </c>
      <c r="U29" s="211" t="s">
        <v>189</v>
      </c>
      <c r="V29" s="209">
        <v>0</v>
      </c>
      <c r="W29" s="212">
        <f>ROUND(ROUND(T29,2)*ROUND(M29,3),2)</f>
        <v>0</v>
      </c>
      <c r="X29" s="212">
        <f>ROUND(W29*IF(UPPER(U29)="20%",20,1)*IF(UPPER(U29)="18%",18,1)*IF(UPPER(U29)="10%",10,1)*IF(UPPER(U29)="НДС не облагается",0,1)/100,2)</f>
        <v>0</v>
      </c>
      <c r="Y29" s="212">
        <f>ROUND(X29+W29,2)</f>
        <v>0</v>
      </c>
      <c r="Z29" s="213">
        <f>IF(T29&gt;IF(V29=0,T29,V29),1,0)</f>
        <v>0</v>
      </c>
      <c r="AA29" s="213">
        <f t="shared" si="0"/>
        <v>0</v>
      </c>
      <c r="AB29" s="213">
        <f t="shared" si="1"/>
        <v>0</v>
      </c>
      <c r="AC29" s="213">
        <f t="shared" si="2"/>
        <v>0</v>
      </c>
      <c r="AD29" s="214">
        <f t="shared" si="3"/>
        <v>1</v>
      </c>
      <c r="AE29" s="214">
        <f>IF(AND(E29="Да",OR(AND(F29 = "Да",ISBLANK(G29)),AND(F29 = "Да", G29 = "В соответствии с техническим заданием"),AND(F29 = "Нет",NOT(G29 = "В соответствии с техническим заданием")))),1,0)</f>
        <v>0</v>
      </c>
      <c r="AF29" s="215">
        <f>IF(AND(E29="Да",OR(AND(F29 = "Да",ISBLANK(H29)),AND(F29 = "Да", H29 = "В соответствии с техническим заданием"),AND(F29 = "Нет",NOT(H29 = "В соответствии с техническим заданием")))),1,0)</f>
        <v>0</v>
      </c>
      <c r="AG29" s="215">
        <f>IF(OR(AND(E29="Нет",F29="Нет"),AND(E29="Да",F29="Нет"),AND(E29="Да",F29="Да")),0,1)</f>
        <v>0</v>
      </c>
      <c r="AH29" s="215">
        <f>IF(AND(R29="Россия"),1,0)</f>
        <v>0</v>
      </c>
      <c r="AI29" s="215">
        <f>AA29*AH29</f>
        <v>0</v>
      </c>
    </row>
    <row r="30" spans="1:35" ht="50.1" customHeight="1" x14ac:dyDescent="0.25">
      <c r="A30" s="200" t="s">
        <v>239</v>
      </c>
      <c r="B30" s="200">
        <v>20</v>
      </c>
      <c r="C30" s="200">
        <v>56460</v>
      </c>
      <c r="D30" s="201" t="s">
        <v>240</v>
      </c>
      <c r="E30" s="202" t="s">
        <v>74</v>
      </c>
      <c r="F30" s="203" t="s">
        <v>74</v>
      </c>
      <c r="G30" s="204" t="s">
        <v>113</v>
      </c>
      <c r="H30" s="205" t="s">
        <v>113</v>
      </c>
      <c r="I30" s="206"/>
      <c r="J30" s="206" t="s">
        <v>214</v>
      </c>
      <c r="K30" s="207" t="s">
        <v>214</v>
      </c>
      <c r="L30" s="200" t="s">
        <v>215</v>
      </c>
      <c r="M30" s="200">
        <v>1</v>
      </c>
      <c r="N30" s="200" t="s">
        <v>216</v>
      </c>
      <c r="O30" s="208">
        <v>1</v>
      </c>
      <c r="P30" s="200" t="s">
        <v>217</v>
      </c>
      <c r="Q30" s="200" t="s">
        <v>218</v>
      </c>
      <c r="R30" s="203" t="s">
        <v>219</v>
      </c>
      <c r="S30" s="209">
        <v>1542931.36</v>
      </c>
      <c r="T30" s="210">
        <v>0</v>
      </c>
      <c r="U30" s="211" t="s">
        <v>189</v>
      </c>
      <c r="V30" s="209">
        <v>0</v>
      </c>
      <c r="W30" s="212">
        <f>ROUND(ROUND(T30,2)*ROUND(M30,3),2)</f>
        <v>0</v>
      </c>
      <c r="X30" s="212">
        <f>ROUND(W30*IF(UPPER(U30)="20%",20,1)*IF(UPPER(U30)="18%",18,1)*IF(UPPER(U30)="10%",10,1)*IF(UPPER(U30)="НДС не облагается",0,1)/100,2)</f>
        <v>0</v>
      </c>
      <c r="Y30" s="212">
        <f>ROUND(X30+W30,2)</f>
        <v>0</v>
      </c>
      <c r="Z30" s="213">
        <f>IF(T30&gt;IF(V30=0,T30,V30),1,0)</f>
        <v>0</v>
      </c>
      <c r="AA30" s="213">
        <f t="shared" si="0"/>
        <v>0</v>
      </c>
      <c r="AB30" s="213">
        <f t="shared" si="1"/>
        <v>0</v>
      </c>
      <c r="AC30" s="213">
        <f t="shared" si="2"/>
        <v>0</v>
      </c>
      <c r="AD30" s="214">
        <f t="shared" si="3"/>
        <v>1</v>
      </c>
      <c r="AE30" s="214">
        <f>IF(AND(E30="Да",OR(AND(F30 = "Да",ISBLANK(G30)),AND(F30 = "Да", G30 = "В соответствии с техническим заданием"),AND(F30 = "Нет",NOT(G30 = "В соответствии с техническим заданием")))),1,0)</f>
        <v>0</v>
      </c>
      <c r="AF30" s="215">
        <f>IF(AND(E30="Да",OR(AND(F30 = "Да",ISBLANK(H30)),AND(F30 = "Да", H30 = "В соответствии с техническим заданием"),AND(F30 = "Нет",NOT(H30 = "В соответствии с техническим заданием")))),1,0)</f>
        <v>0</v>
      </c>
      <c r="AG30" s="215">
        <f>IF(OR(AND(E30="Нет",F30="Нет"),AND(E30="Да",F30="Нет"),AND(E30="Да",F30="Да")),0,1)</f>
        <v>0</v>
      </c>
      <c r="AH30" s="215">
        <f>IF(AND(R30="Россия"),1,0)</f>
        <v>0</v>
      </c>
      <c r="AI30" s="215">
        <f>AA30*AH30</f>
        <v>0</v>
      </c>
    </row>
    <row r="31" spans="1:35" ht="50.1" customHeight="1" x14ac:dyDescent="0.25">
      <c r="A31" s="200" t="s">
        <v>241</v>
      </c>
      <c r="B31" s="200">
        <v>21</v>
      </c>
      <c r="C31" s="200">
        <v>56711</v>
      </c>
      <c r="D31" s="201" t="s">
        <v>242</v>
      </c>
      <c r="E31" s="202" t="s">
        <v>74</v>
      </c>
      <c r="F31" s="203" t="s">
        <v>74</v>
      </c>
      <c r="G31" s="204" t="s">
        <v>113</v>
      </c>
      <c r="H31" s="205" t="s">
        <v>113</v>
      </c>
      <c r="I31" s="206"/>
      <c r="J31" s="206" t="s">
        <v>214</v>
      </c>
      <c r="K31" s="207" t="s">
        <v>214</v>
      </c>
      <c r="L31" s="200" t="s">
        <v>215</v>
      </c>
      <c r="M31" s="200">
        <v>1</v>
      </c>
      <c r="N31" s="200" t="s">
        <v>216</v>
      </c>
      <c r="O31" s="208">
        <v>3</v>
      </c>
      <c r="P31" s="200" t="s">
        <v>217</v>
      </c>
      <c r="Q31" s="200" t="s">
        <v>218</v>
      </c>
      <c r="R31" s="203" t="s">
        <v>219</v>
      </c>
      <c r="S31" s="209">
        <v>792170.34</v>
      </c>
      <c r="T31" s="210">
        <v>0</v>
      </c>
      <c r="U31" s="211" t="s">
        <v>189</v>
      </c>
      <c r="V31" s="209">
        <v>0</v>
      </c>
      <c r="W31" s="212">
        <f>ROUND(ROUND(T31,2)*ROUND(M31,3),2)</f>
        <v>0</v>
      </c>
      <c r="X31" s="212">
        <f>ROUND(W31*IF(UPPER(U31)="20%",20,1)*IF(UPPER(U31)="18%",18,1)*IF(UPPER(U31)="10%",10,1)*IF(UPPER(U31)="НДС не облагается",0,1)/100,2)</f>
        <v>0</v>
      </c>
      <c r="Y31" s="212">
        <f>ROUND(X31+W31,2)</f>
        <v>0</v>
      </c>
      <c r="Z31" s="213">
        <f>IF(T31&gt;IF(V31=0,T31,V31),1,0)</f>
        <v>0</v>
      </c>
      <c r="AA31" s="213">
        <f t="shared" si="0"/>
        <v>0</v>
      </c>
      <c r="AB31" s="213">
        <f t="shared" si="1"/>
        <v>0</v>
      </c>
      <c r="AC31" s="213">
        <f t="shared" si="2"/>
        <v>0</v>
      </c>
      <c r="AD31" s="214">
        <f t="shared" si="3"/>
        <v>1</v>
      </c>
      <c r="AE31" s="214">
        <f>IF(AND(E31="Да",OR(AND(F31 = "Да",ISBLANK(G31)),AND(F31 = "Да", G31 = "В соответствии с техническим заданием"),AND(F31 = "Нет",NOT(G31 = "В соответствии с техническим заданием")))),1,0)</f>
        <v>0</v>
      </c>
      <c r="AF31" s="215">
        <f>IF(AND(E31="Да",OR(AND(F31 = "Да",ISBLANK(H31)),AND(F31 = "Да", H31 = "В соответствии с техническим заданием"),AND(F31 = "Нет",NOT(H31 = "В соответствии с техническим заданием")))),1,0)</f>
        <v>0</v>
      </c>
      <c r="AG31" s="215">
        <f>IF(OR(AND(E31="Нет",F31="Нет"),AND(E31="Да",F31="Нет"),AND(E31="Да",F31="Да")),0,1)</f>
        <v>0</v>
      </c>
      <c r="AH31" s="215">
        <f>IF(AND(R31="Россия"),1,0)</f>
        <v>0</v>
      </c>
      <c r="AI31" s="215">
        <f>AA31*AH31</f>
        <v>0</v>
      </c>
    </row>
    <row r="32" spans="1:35" ht="50.1" customHeight="1" x14ac:dyDescent="0.25">
      <c r="A32" s="200" t="s">
        <v>243</v>
      </c>
      <c r="B32" s="200">
        <v>22</v>
      </c>
      <c r="C32" s="200">
        <v>56711</v>
      </c>
      <c r="D32" s="201" t="s">
        <v>242</v>
      </c>
      <c r="E32" s="202" t="s">
        <v>74</v>
      </c>
      <c r="F32" s="203" t="s">
        <v>74</v>
      </c>
      <c r="G32" s="204" t="s">
        <v>113</v>
      </c>
      <c r="H32" s="205" t="s">
        <v>113</v>
      </c>
      <c r="I32" s="206"/>
      <c r="J32" s="206" t="s">
        <v>214</v>
      </c>
      <c r="K32" s="207" t="s">
        <v>214</v>
      </c>
      <c r="L32" s="200" t="s">
        <v>215</v>
      </c>
      <c r="M32" s="200">
        <v>1</v>
      </c>
      <c r="N32" s="200" t="s">
        <v>216</v>
      </c>
      <c r="O32" s="208">
        <v>3</v>
      </c>
      <c r="P32" s="200" t="s">
        <v>217</v>
      </c>
      <c r="Q32" s="200" t="s">
        <v>218</v>
      </c>
      <c r="R32" s="203" t="s">
        <v>219</v>
      </c>
      <c r="S32" s="209">
        <v>919095.76</v>
      </c>
      <c r="T32" s="210">
        <v>0</v>
      </c>
      <c r="U32" s="211" t="s">
        <v>189</v>
      </c>
      <c r="V32" s="209">
        <v>0</v>
      </c>
      <c r="W32" s="212">
        <f>ROUND(ROUND(T32,2)*ROUND(M32,3),2)</f>
        <v>0</v>
      </c>
      <c r="X32" s="212">
        <f>ROUND(W32*IF(UPPER(U32)="20%",20,1)*IF(UPPER(U32)="18%",18,1)*IF(UPPER(U32)="10%",10,1)*IF(UPPER(U32)="НДС не облагается",0,1)/100,2)</f>
        <v>0</v>
      </c>
      <c r="Y32" s="212">
        <f>ROUND(X32+W32,2)</f>
        <v>0</v>
      </c>
      <c r="Z32" s="213">
        <f>IF(T32&gt;IF(V32=0,T32,V32),1,0)</f>
        <v>0</v>
      </c>
      <c r="AA32" s="213">
        <f t="shared" si="0"/>
        <v>0</v>
      </c>
      <c r="AB32" s="213">
        <f t="shared" si="1"/>
        <v>0</v>
      </c>
      <c r="AC32" s="213">
        <f t="shared" si="2"/>
        <v>0</v>
      </c>
      <c r="AD32" s="214">
        <f t="shared" si="3"/>
        <v>1</v>
      </c>
      <c r="AE32" s="214">
        <f>IF(AND(E32="Да",OR(AND(F32 = "Да",ISBLANK(G32)),AND(F32 = "Да", G32 = "В соответствии с техническим заданием"),AND(F32 = "Нет",NOT(G32 = "В соответствии с техническим заданием")))),1,0)</f>
        <v>0</v>
      </c>
      <c r="AF32" s="215">
        <f>IF(AND(E32="Да",OR(AND(F32 = "Да",ISBLANK(H32)),AND(F32 = "Да", H32 = "В соответствии с техническим заданием"),AND(F32 = "Нет",NOT(H32 = "В соответствии с техническим заданием")))),1,0)</f>
        <v>0</v>
      </c>
      <c r="AG32" s="215">
        <f>IF(OR(AND(E32="Нет",F32="Нет"),AND(E32="Да",F32="Нет"),AND(E32="Да",F32="Да")),0,1)</f>
        <v>0</v>
      </c>
      <c r="AH32" s="215">
        <f>IF(AND(R32="Россия"),1,0)</f>
        <v>0</v>
      </c>
      <c r="AI32" s="215">
        <f>AA32*AH32</f>
        <v>0</v>
      </c>
    </row>
    <row r="33" spans="1:35" ht="50.1" customHeight="1" x14ac:dyDescent="0.25">
      <c r="A33" s="200" t="s">
        <v>244</v>
      </c>
      <c r="B33" s="200">
        <v>23</v>
      </c>
      <c r="C33" s="200">
        <v>56711</v>
      </c>
      <c r="D33" s="201" t="s">
        <v>242</v>
      </c>
      <c r="E33" s="202" t="s">
        <v>74</v>
      </c>
      <c r="F33" s="203" t="s">
        <v>74</v>
      </c>
      <c r="G33" s="204" t="s">
        <v>113</v>
      </c>
      <c r="H33" s="205" t="s">
        <v>113</v>
      </c>
      <c r="I33" s="206"/>
      <c r="J33" s="206" t="s">
        <v>214</v>
      </c>
      <c r="K33" s="207" t="s">
        <v>214</v>
      </c>
      <c r="L33" s="200" t="s">
        <v>215</v>
      </c>
      <c r="M33" s="200">
        <v>1</v>
      </c>
      <c r="N33" s="200" t="s">
        <v>216</v>
      </c>
      <c r="O33" s="208">
        <v>3</v>
      </c>
      <c r="P33" s="200" t="s">
        <v>217</v>
      </c>
      <c r="Q33" s="200" t="s">
        <v>218</v>
      </c>
      <c r="R33" s="203" t="s">
        <v>219</v>
      </c>
      <c r="S33" s="209">
        <v>792170.34</v>
      </c>
      <c r="T33" s="210">
        <v>0</v>
      </c>
      <c r="U33" s="211" t="s">
        <v>189</v>
      </c>
      <c r="V33" s="209">
        <v>0</v>
      </c>
      <c r="W33" s="212">
        <f>ROUND(ROUND(T33,2)*ROUND(M33,3),2)</f>
        <v>0</v>
      </c>
      <c r="X33" s="212">
        <f>ROUND(W33*IF(UPPER(U33)="20%",20,1)*IF(UPPER(U33)="18%",18,1)*IF(UPPER(U33)="10%",10,1)*IF(UPPER(U33)="НДС не облагается",0,1)/100,2)</f>
        <v>0</v>
      </c>
      <c r="Y33" s="212">
        <f>ROUND(X33+W33,2)</f>
        <v>0</v>
      </c>
      <c r="Z33" s="213">
        <f>IF(T33&gt;IF(V33=0,T33,V33),1,0)</f>
        <v>0</v>
      </c>
      <c r="AA33" s="213">
        <f t="shared" si="0"/>
        <v>0</v>
      </c>
      <c r="AB33" s="213">
        <f t="shared" si="1"/>
        <v>0</v>
      </c>
      <c r="AC33" s="213">
        <f t="shared" si="2"/>
        <v>0</v>
      </c>
      <c r="AD33" s="214">
        <f t="shared" si="3"/>
        <v>1</v>
      </c>
      <c r="AE33" s="214">
        <f>IF(AND(E33="Да",OR(AND(F33 = "Да",ISBLANK(G33)),AND(F33 = "Да", G33 = "В соответствии с техническим заданием"),AND(F33 = "Нет",NOT(G33 = "В соответствии с техническим заданием")))),1,0)</f>
        <v>0</v>
      </c>
      <c r="AF33" s="215">
        <f>IF(AND(E33="Да",OR(AND(F33 = "Да",ISBLANK(H33)),AND(F33 = "Да", H33 = "В соответствии с техническим заданием"),AND(F33 = "Нет",NOT(H33 = "В соответствии с техническим заданием")))),1,0)</f>
        <v>0</v>
      </c>
      <c r="AG33" s="215">
        <f>IF(OR(AND(E33="Нет",F33="Нет"),AND(E33="Да",F33="Нет"),AND(E33="Да",F33="Да")),0,1)</f>
        <v>0</v>
      </c>
      <c r="AH33" s="215">
        <f>IF(AND(R33="Россия"),1,0)</f>
        <v>0</v>
      </c>
      <c r="AI33" s="215">
        <f>AA33*AH33</f>
        <v>0</v>
      </c>
    </row>
    <row r="34" spans="1:35" ht="50.1" customHeight="1" x14ac:dyDescent="0.25">
      <c r="A34" s="200" t="s">
        <v>245</v>
      </c>
      <c r="B34" s="200">
        <v>24</v>
      </c>
      <c r="C34" s="200">
        <v>56712</v>
      </c>
      <c r="D34" s="201" t="s">
        <v>246</v>
      </c>
      <c r="E34" s="202" t="s">
        <v>74</v>
      </c>
      <c r="F34" s="203" t="s">
        <v>74</v>
      </c>
      <c r="G34" s="204" t="s">
        <v>113</v>
      </c>
      <c r="H34" s="205" t="s">
        <v>113</v>
      </c>
      <c r="I34" s="206"/>
      <c r="J34" s="206" t="s">
        <v>214</v>
      </c>
      <c r="K34" s="207" t="s">
        <v>214</v>
      </c>
      <c r="L34" s="200" t="s">
        <v>215</v>
      </c>
      <c r="M34" s="200">
        <v>1</v>
      </c>
      <c r="N34" s="200" t="s">
        <v>216</v>
      </c>
      <c r="O34" s="208">
        <v>1</v>
      </c>
      <c r="P34" s="200" t="s">
        <v>217</v>
      </c>
      <c r="Q34" s="200" t="s">
        <v>218</v>
      </c>
      <c r="R34" s="203" t="s">
        <v>219</v>
      </c>
      <c r="S34" s="209">
        <v>661438.98</v>
      </c>
      <c r="T34" s="210">
        <v>0</v>
      </c>
      <c r="U34" s="211" t="s">
        <v>189</v>
      </c>
      <c r="V34" s="209">
        <v>0</v>
      </c>
      <c r="W34" s="212">
        <f>ROUND(ROUND(T34,2)*ROUND(M34,3),2)</f>
        <v>0</v>
      </c>
      <c r="X34" s="212">
        <f>ROUND(W34*IF(UPPER(U34)="20%",20,1)*IF(UPPER(U34)="18%",18,1)*IF(UPPER(U34)="10%",10,1)*IF(UPPER(U34)="НДС не облагается",0,1)/100,2)</f>
        <v>0</v>
      </c>
      <c r="Y34" s="212">
        <f>ROUND(X34+W34,2)</f>
        <v>0</v>
      </c>
      <c r="Z34" s="213">
        <f>IF(T34&gt;IF(V34=0,T34,V34),1,0)</f>
        <v>0</v>
      </c>
      <c r="AA34" s="213">
        <f t="shared" si="0"/>
        <v>0</v>
      </c>
      <c r="AB34" s="213">
        <f t="shared" si="1"/>
        <v>0</v>
      </c>
      <c r="AC34" s="213">
        <f t="shared" si="2"/>
        <v>0</v>
      </c>
      <c r="AD34" s="214">
        <f t="shared" si="3"/>
        <v>1</v>
      </c>
      <c r="AE34" s="214">
        <f>IF(AND(E34="Да",OR(AND(F34 = "Да",ISBLANK(G34)),AND(F34 = "Да", G34 = "В соответствии с техническим заданием"),AND(F34 = "Нет",NOT(G34 = "В соответствии с техническим заданием")))),1,0)</f>
        <v>0</v>
      </c>
      <c r="AF34" s="215">
        <f>IF(AND(E34="Да",OR(AND(F34 = "Да",ISBLANK(H34)),AND(F34 = "Да", H34 = "В соответствии с техническим заданием"),AND(F34 = "Нет",NOT(H34 = "В соответствии с техническим заданием")))),1,0)</f>
        <v>0</v>
      </c>
      <c r="AG34" s="215">
        <f>IF(OR(AND(E34="Нет",F34="Нет"),AND(E34="Да",F34="Нет"),AND(E34="Да",F34="Да")),0,1)</f>
        <v>0</v>
      </c>
      <c r="AH34" s="215">
        <f>IF(AND(R34="Россия"),1,0)</f>
        <v>0</v>
      </c>
      <c r="AI34" s="215">
        <f>AA34*AH34</f>
        <v>0</v>
      </c>
    </row>
    <row r="35" spans="1:35" ht="50.1" customHeight="1" x14ac:dyDescent="0.25">
      <c r="A35" s="200" t="s">
        <v>247</v>
      </c>
      <c r="B35" s="200">
        <v>25</v>
      </c>
      <c r="C35" s="200">
        <v>56714</v>
      </c>
      <c r="D35" s="201" t="s">
        <v>248</v>
      </c>
      <c r="E35" s="202" t="s">
        <v>74</v>
      </c>
      <c r="F35" s="203" t="s">
        <v>74</v>
      </c>
      <c r="G35" s="204" t="s">
        <v>113</v>
      </c>
      <c r="H35" s="205" t="s">
        <v>113</v>
      </c>
      <c r="I35" s="206"/>
      <c r="J35" s="206" t="s">
        <v>214</v>
      </c>
      <c r="K35" s="207" t="s">
        <v>214</v>
      </c>
      <c r="L35" s="200" t="s">
        <v>215</v>
      </c>
      <c r="M35" s="200">
        <v>1</v>
      </c>
      <c r="N35" s="200" t="s">
        <v>216</v>
      </c>
      <c r="O35" s="208">
        <v>1</v>
      </c>
      <c r="P35" s="200" t="s">
        <v>217</v>
      </c>
      <c r="Q35" s="200" t="s">
        <v>218</v>
      </c>
      <c r="R35" s="203" t="s">
        <v>219</v>
      </c>
      <c r="S35" s="209">
        <v>661438.98</v>
      </c>
      <c r="T35" s="210">
        <v>0</v>
      </c>
      <c r="U35" s="211" t="s">
        <v>189</v>
      </c>
      <c r="V35" s="209">
        <v>0</v>
      </c>
      <c r="W35" s="212">
        <f>ROUND(ROUND(T35,2)*ROUND(M35,3),2)</f>
        <v>0</v>
      </c>
      <c r="X35" s="212">
        <f>ROUND(W35*IF(UPPER(U35)="20%",20,1)*IF(UPPER(U35)="18%",18,1)*IF(UPPER(U35)="10%",10,1)*IF(UPPER(U35)="НДС не облагается",0,1)/100,2)</f>
        <v>0</v>
      </c>
      <c r="Y35" s="212">
        <f>ROUND(X35+W35,2)</f>
        <v>0</v>
      </c>
      <c r="Z35" s="213">
        <f>IF(T35&gt;IF(V35=0,T35,V35),1,0)</f>
        <v>0</v>
      </c>
      <c r="AA35" s="213">
        <f t="shared" si="0"/>
        <v>0</v>
      </c>
      <c r="AB35" s="213">
        <f t="shared" si="1"/>
        <v>0</v>
      </c>
      <c r="AC35" s="213">
        <f t="shared" si="2"/>
        <v>0</v>
      </c>
      <c r="AD35" s="214">
        <f t="shared" si="3"/>
        <v>1</v>
      </c>
      <c r="AE35" s="214">
        <f>IF(AND(E35="Да",OR(AND(F35 = "Да",ISBLANK(G35)),AND(F35 = "Да", G35 = "В соответствии с техническим заданием"),AND(F35 = "Нет",NOT(G35 = "В соответствии с техническим заданием")))),1,0)</f>
        <v>0</v>
      </c>
      <c r="AF35" s="215">
        <f>IF(AND(E35="Да",OR(AND(F35 = "Да",ISBLANK(H35)),AND(F35 = "Да", H35 = "В соответствии с техническим заданием"),AND(F35 = "Нет",NOT(H35 = "В соответствии с техническим заданием")))),1,0)</f>
        <v>0</v>
      </c>
      <c r="AG35" s="215">
        <f>IF(OR(AND(E35="Нет",F35="Нет"),AND(E35="Да",F35="Нет"),AND(E35="Да",F35="Да")),0,1)</f>
        <v>0</v>
      </c>
      <c r="AH35" s="215">
        <f>IF(AND(R35="Россия"),1,0)</f>
        <v>0</v>
      </c>
      <c r="AI35" s="215">
        <f>AA35*AH35</f>
        <v>0</v>
      </c>
    </row>
    <row r="36" spans="1:35" ht="50.1" customHeight="1" x14ac:dyDescent="0.25">
      <c r="A36" s="200" t="s">
        <v>249</v>
      </c>
      <c r="B36" s="200">
        <v>26</v>
      </c>
      <c r="C36" s="200">
        <v>56713</v>
      </c>
      <c r="D36" s="201" t="s">
        <v>250</v>
      </c>
      <c r="E36" s="202" t="s">
        <v>74</v>
      </c>
      <c r="F36" s="203" t="s">
        <v>74</v>
      </c>
      <c r="G36" s="204" t="s">
        <v>113</v>
      </c>
      <c r="H36" s="205" t="s">
        <v>113</v>
      </c>
      <c r="I36" s="206"/>
      <c r="J36" s="206" t="s">
        <v>214</v>
      </c>
      <c r="K36" s="207" t="s">
        <v>214</v>
      </c>
      <c r="L36" s="200" t="s">
        <v>215</v>
      </c>
      <c r="M36" s="200">
        <v>1</v>
      </c>
      <c r="N36" s="200" t="s">
        <v>216</v>
      </c>
      <c r="O36" s="208">
        <v>1</v>
      </c>
      <c r="P36" s="200" t="s">
        <v>217</v>
      </c>
      <c r="Q36" s="200" t="s">
        <v>218</v>
      </c>
      <c r="R36" s="203" t="s">
        <v>219</v>
      </c>
      <c r="S36" s="209">
        <v>959223.73</v>
      </c>
      <c r="T36" s="210">
        <v>0</v>
      </c>
      <c r="U36" s="211" t="s">
        <v>189</v>
      </c>
      <c r="V36" s="209">
        <v>0</v>
      </c>
      <c r="W36" s="212">
        <f>ROUND(ROUND(T36,2)*ROUND(M36,3),2)</f>
        <v>0</v>
      </c>
      <c r="X36" s="212">
        <f>ROUND(W36*IF(UPPER(U36)="20%",20,1)*IF(UPPER(U36)="18%",18,1)*IF(UPPER(U36)="10%",10,1)*IF(UPPER(U36)="НДС не облагается",0,1)/100,2)</f>
        <v>0</v>
      </c>
      <c r="Y36" s="212">
        <f>ROUND(X36+W36,2)</f>
        <v>0</v>
      </c>
      <c r="Z36" s="213">
        <f>IF(T36&gt;IF(V36=0,T36,V36),1,0)</f>
        <v>0</v>
      </c>
      <c r="AA36" s="213">
        <f t="shared" si="0"/>
        <v>0</v>
      </c>
      <c r="AB36" s="213">
        <f t="shared" si="1"/>
        <v>0</v>
      </c>
      <c r="AC36" s="213">
        <f t="shared" si="2"/>
        <v>0</v>
      </c>
      <c r="AD36" s="214">
        <f t="shared" si="3"/>
        <v>1</v>
      </c>
      <c r="AE36" s="214">
        <f>IF(AND(E36="Да",OR(AND(F36 = "Да",ISBLANK(G36)),AND(F36 = "Да", G36 = "В соответствии с техническим заданием"),AND(F36 = "Нет",NOT(G36 = "В соответствии с техническим заданием")))),1,0)</f>
        <v>0</v>
      </c>
      <c r="AF36" s="215">
        <f>IF(AND(E36="Да",OR(AND(F36 = "Да",ISBLANK(H36)),AND(F36 = "Да", H36 = "В соответствии с техническим заданием"),AND(F36 = "Нет",NOT(H36 = "В соответствии с техническим заданием")))),1,0)</f>
        <v>0</v>
      </c>
      <c r="AG36" s="215">
        <f>IF(OR(AND(E36="Нет",F36="Нет"),AND(E36="Да",F36="Нет"),AND(E36="Да",F36="Да")),0,1)</f>
        <v>0</v>
      </c>
      <c r="AH36" s="215">
        <f>IF(AND(R36="Россия"),1,0)</f>
        <v>0</v>
      </c>
      <c r="AI36" s="215">
        <f>AA36*AH36</f>
        <v>0</v>
      </c>
    </row>
    <row r="37" spans="1:35" ht="50.1" customHeight="1" x14ac:dyDescent="0.25">
      <c r="A37" s="164" t="s">
        <v>101</v>
      </c>
      <c r="B37" s="164"/>
      <c r="C37" s="164"/>
      <c r="D37" s="164"/>
      <c r="E37" s="164"/>
      <c r="F37" s="164"/>
      <c r="G37" s="164"/>
      <c r="H37" s="164"/>
      <c r="I37" s="164"/>
      <c r="J37" s="164"/>
      <c r="K37" s="164"/>
      <c r="L37" s="164"/>
      <c r="M37" s="164"/>
      <c r="N37" s="164"/>
      <c r="O37" s="164"/>
      <c r="P37" s="164"/>
      <c r="Q37" s="164"/>
      <c r="R37" s="164"/>
      <c r="S37" s="164"/>
      <c r="T37" s="164"/>
      <c r="U37" s="164"/>
      <c r="V37" s="164"/>
      <c r="W37" s="164"/>
      <c r="X37" s="165"/>
      <c r="Y37" s="103">
        <f>SUM(AA8:AA46)</f>
        <v>0</v>
      </c>
      <c r="Z37" s="85"/>
      <c r="AA37" s="84"/>
      <c r="AB37" s="84"/>
      <c r="AC37" s="84"/>
      <c r="AD37" s="84"/>
    </row>
    <row r="38" spans="1:35" ht="50.1" customHeight="1" x14ac:dyDescent="0.25">
      <c r="A38" s="166" t="s">
        <v>102</v>
      </c>
      <c r="B38" s="164"/>
      <c r="C38" s="164"/>
      <c r="D38" s="164"/>
      <c r="E38" s="164"/>
      <c r="F38" s="164"/>
      <c r="G38" s="164"/>
      <c r="H38" s="164"/>
      <c r="I38" s="164"/>
      <c r="J38" s="164"/>
      <c r="K38" s="164"/>
      <c r="L38" s="164"/>
      <c r="M38" s="164"/>
      <c r="N38" s="164"/>
      <c r="O38" s="164"/>
      <c r="P38" s="164"/>
      <c r="Q38" s="164"/>
      <c r="R38" s="164"/>
      <c r="S38" s="164"/>
      <c r="T38" s="164"/>
      <c r="U38" s="164"/>
      <c r="V38" s="164"/>
      <c r="W38" s="164"/>
      <c r="X38" s="165"/>
      <c r="Y38" s="103">
        <f>SUM(AC10:AC39)</f>
        <v>0</v>
      </c>
      <c r="Z38" s="85"/>
      <c r="AA38" s="84"/>
      <c r="AB38" s="84"/>
      <c r="AC38" s="84"/>
      <c r="AD38" s="84"/>
    </row>
    <row r="39" spans="1:35" ht="50.1" customHeight="1" x14ac:dyDescent="0.25">
      <c r="A39" s="166" t="s">
        <v>70</v>
      </c>
      <c r="B39" s="164"/>
      <c r="C39" s="164"/>
      <c r="D39" s="164"/>
      <c r="E39" s="164"/>
      <c r="F39" s="164"/>
      <c r="G39" s="164"/>
      <c r="H39" s="164"/>
      <c r="I39" s="164"/>
      <c r="J39" s="164"/>
      <c r="K39" s="164"/>
      <c r="L39" s="164"/>
      <c r="M39" s="164"/>
      <c r="N39" s="164"/>
      <c r="O39" s="164"/>
      <c r="P39" s="164"/>
      <c r="Q39" s="164"/>
      <c r="R39" s="164"/>
      <c r="S39" s="164"/>
      <c r="T39" s="164"/>
      <c r="U39" s="164"/>
      <c r="V39" s="164"/>
      <c r="W39" s="164"/>
      <c r="X39" s="165"/>
      <c r="Y39" s="103">
        <f>SUM(AB:AB)</f>
        <v>0</v>
      </c>
      <c r="Z39" s="85"/>
      <c r="AA39" s="84"/>
      <c r="AB39" s="84"/>
      <c r="AC39" s="84"/>
      <c r="AD39" s="84"/>
    </row>
    <row r="40" spans="1:35" ht="50.1" customHeight="1" x14ac:dyDescent="0.25">
      <c r="B40" s="138" t="str">
        <f>AL7</f>
        <v xml:space="preserve">*Цена предложения: включает в себя стоимость тары, упаковки, маркировки, погрузо-разгрузочные работы, все налоги, пошлины, </v>
      </c>
      <c r="C40" s="17"/>
      <c r="D40" s="76"/>
      <c r="E40" s="76"/>
      <c r="F40" s="76"/>
      <c r="G40" s="76"/>
      <c r="H40" s="76"/>
      <c r="I40" s="77"/>
      <c r="J40" s="77"/>
      <c r="K40" s="77"/>
      <c r="L40" s="77"/>
      <c r="M40" s="77"/>
      <c r="N40" s="77"/>
      <c r="O40" s="77"/>
      <c r="P40" s="77"/>
      <c r="Q40" s="77"/>
      <c r="R40" s="77"/>
      <c r="S40" s="77"/>
      <c r="T40" s="78"/>
      <c r="U40" s="78"/>
      <c r="V40" s="78"/>
      <c r="W40" s="78"/>
      <c r="X40" s="78"/>
      <c r="Y40" s="79"/>
      <c r="Z40" s="79"/>
    </row>
    <row r="41" spans="1:35" ht="50.1" customHeight="1" x14ac:dyDescent="0.25">
      <c r="B41"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1" s="80"/>
      <c r="E41" s="80"/>
      <c r="F41" s="80"/>
      <c r="G41" s="80"/>
      <c r="H41" s="80"/>
      <c r="I41" s="75"/>
      <c r="J41" s="75"/>
      <c r="K41" s="75"/>
      <c r="L41" s="75"/>
      <c r="M41" s="75"/>
      <c r="N41" s="75"/>
      <c r="O41" s="75"/>
      <c r="P41" s="75"/>
      <c r="Q41" s="75"/>
      <c r="R41" s="75"/>
      <c r="S41" s="75"/>
      <c r="T41" s="81"/>
      <c r="U41" s="81"/>
      <c r="V41" s="81"/>
      <c r="W41" s="81"/>
      <c r="X41" s="81"/>
      <c r="Y41" s="82"/>
      <c r="Z41" s="82"/>
    </row>
    <row r="42" spans="1:35" ht="50.1" customHeight="1" x14ac:dyDescent="0.25">
      <c r="H42" s="19"/>
      <c r="I42" s="18"/>
      <c r="J42" s="18"/>
      <c r="K42" s="18"/>
      <c r="T42" s="21"/>
      <c r="U42" s="21"/>
      <c r="V42" s="21"/>
      <c r="W42" s="21"/>
      <c r="X42" s="21"/>
      <c r="Y42" s="10"/>
      <c r="Z42" s="10"/>
    </row>
    <row r="43" spans="1:35" ht="50.1" customHeight="1" x14ac:dyDescent="0.25">
      <c r="A43" s="13"/>
      <c r="B43" s="13"/>
      <c r="C43" s="13"/>
      <c r="D43" s="1" t="s">
        <v>20</v>
      </c>
      <c r="E43" s="38"/>
      <c r="F43" s="38"/>
      <c r="G43" s="37"/>
      <c r="H43" s="18" t="s">
        <v>60</v>
      </c>
      <c r="I43" s="19"/>
      <c r="J43" s="19"/>
      <c r="K43" s="20"/>
      <c r="L43" s="14"/>
      <c r="M43" s="14"/>
      <c r="N43" s="14"/>
      <c r="O43" s="14"/>
      <c r="P43" s="14"/>
      <c r="Q43" s="14"/>
      <c r="R43" s="14"/>
      <c r="S43" s="14"/>
      <c r="T43" s="20"/>
      <c r="U43" s="20"/>
      <c r="V43" s="20"/>
      <c r="W43" s="20"/>
      <c r="X43" s="20"/>
      <c r="Y43" s="14"/>
      <c r="Z43" s="14"/>
      <c r="AA43" s="71"/>
    </row>
    <row r="44" spans="1:35" ht="50.1" customHeight="1" x14ac:dyDescent="0.25">
      <c r="D44" s="37" t="s">
        <v>8</v>
      </c>
      <c r="E44" s="1"/>
      <c r="F44" s="1"/>
      <c r="G44" s="1"/>
      <c r="H44" s="18"/>
      <c r="I44" s="19"/>
      <c r="J44" s="19"/>
      <c r="K44" s="18"/>
      <c r="T44" s="22"/>
      <c r="U44" s="22"/>
      <c r="V44" s="22"/>
      <c r="W44" s="22"/>
      <c r="X44" s="22"/>
    </row>
    <row r="45" spans="1:35" ht="50.1" customHeight="1" x14ac:dyDescent="0.25">
      <c r="D45" s="1" t="s">
        <v>9</v>
      </c>
      <c r="E45" s="1"/>
      <c r="F45" s="1"/>
      <c r="G45" s="1"/>
      <c r="H45" s="18"/>
      <c r="I45" s="19"/>
      <c r="J45" s="19"/>
      <c r="K45" s="18"/>
      <c r="T45" s="22"/>
      <c r="U45" s="22"/>
      <c r="V45" s="22"/>
      <c r="W45" s="22"/>
      <c r="X45" s="22"/>
    </row>
    <row r="46" spans="1:35" ht="50.1" customHeight="1" x14ac:dyDescent="0.25">
      <c r="H46" s="19"/>
      <c r="I46" s="18"/>
      <c r="J46" s="18"/>
      <c r="K46" s="18"/>
      <c r="T46" s="22"/>
      <c r="U46" s="22"/>
      <c r="V46" s="22"/>
      <c r="W46" s="22"/>
      <c r="X46" s="22"/>
      <c r="Y46" s="10"/>
      <c r="Z46" s="10"/>
    </row>
    <row r="47" spans="1:35" ht="50.1" customHeight="1" x14ac:dyDescent="0.25">
      <c r="H47" s="19"/>
      <c r="I47" s="18"/>
      <c r="J47" s="18"/>
      <c r="K47" s="18"/>
      <c r="T47" s="22"/>
      <c r="U47" s="22"/>
      <c r="V47" s="22"/>
      <c r="W47" s="22"/>
      <c r="X47" s="22"/>
      <c r="Y47" s="10"/>
      <c r="Z47" s="10"/>
    </row>
    <row r="48" spans="1:35"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3:G43" name="Диапазон4"/>
    <protectedRange sqref="D44" name="Диапазон5"/>
    <protectedRange sqref="H43" name="ПодписантФИО"/>
    <protectedRange sqref="R11:R36" name="ППРФ925_1"/>
    <protectedRange sqref="I11:K36" name="Диапазон2_1_2"/>
    <protectedRange sqref="T11:U36" name="Диапазон3_1_1"/>
    <protectedRange sqref="G11:G36" name="Диапазон2_1_1_1"/>
    <protectedRange sqref="F11:F36" name="Диапазон8_1"/>
  </protectedRanges>
  <mergeCells count="16">
    <mergeCell ref="AK1:AP2"/>
    <mergeCell ref="H5:Y5"/>
    <mergeCell ref="A37:X37"/>
    <mergeCell ref="A38:X38"/>
    <mergeCell ref="A39:X39"/>
    <mergeCell ref="AE8:AH8"/>
    <mergeCell ref="H1:Q1"/>
    <mergeCell ref="B3:D3"/>
    <mergeCell ref="B6:D6"/>
    <mergeCell ref="E6:M6"/>
    <mergeCell ref="H2:Q2"/>
    <mergeCell ref="F8:Y8"/>
    <mergeCell ref="H3:Q3"/>
    <mergeCell ref="H4:Y4"/>
    <mergeCell ref="H7:Q7"/>
    <mergeCell ref="AE7:AH7"/>
  </mergeCells>
  <conditionalFormatting sqref="T11:T36">
    <cfRule type="expression" dxfId="1" priority="2">
      <formula>T11&gt;IF(#REF!=0,T11,#REF!)</formula>
    </cfRule>
  </conditionalFormatting>
  <conditionalFormatting sqref="Y11:Y36">
    <cfRule type="expression" dxfId="0" priority="1">
      <formula>$Y$11&gt;$S$11</formula>
    </cfRule>
  </conditionalFormatting>
  <dataValidations count="5">
    <dataValidation type="list" sqref="J11:K36">
      <formula1>$AO$3:$AP$3</formula1>
    </dataValidation>
    <dataValidation type="list" allowBlank="1" showInputMessage="1" showErrorMessage="1" sqref="R11:R36">
      <formula1>$AL$5:$AM$5</formula1>
    </dataValidation>
    <dataValidation sqref="G11:H3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36">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Конкурс в электронной форме</v>
      </c>
      <c r="C3" s="169"/>
      <c r="D3" s="169"/>
      <c r="E3" s="16" t="s">
        <v>18</v>
      </c>
      <c r="F3" s="16">
        <f>'1.1.'!D4</f>
        <v>246801</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Конкурс в электронной форме</v>
      </c>
      <c r="C3" s="144" t="s">
        <v>18</v>
      </c>
      <c r="D3" s="144">
        <f>'1.1.'!D4</f>
        <v>246801</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Конкурс в электронной форме №</v>
      </c>
      <c r="B3" s="16">
        <f>'1.1.'!D4</f>
        <v>246801</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202</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91" t="s">
        <v>64</v>
      </c>
      <c r="B2" s="191"/>
    </row>
    <row r="3" spans="1:2" x14ac:dyDescent="0.25">
      <c r="A3" s="189" t="s">
        <v>36</v>
      </c>
      <c r="B3" s="189"/>
    </row>
    <row r="4" spans="1:2" x14ac:dyDescent="0.25">
      <c r="A4" s="189" t="s">
        <v>183</v>
      </c>
      <c r="B4" s="189"/>
    </row>
    <row r="5" spans="1:2" ht="15.75" customHeight="1" x14ac:dyDescent="0.25">
      <c r="A5" s="192" t="s">
        <v>195</v>
      </c>
      <c r="B5" s="192"/>
    </row>
    <row r="6" spans="1:2" s="61" customFormat="1" ht="15.75" customHeight="1" x14ac:dyDescent="0.25">
      <c r="A6" s="192" t="s">
        <v>196</v>
      </c>
      <c r="B6" s="192"/>
    </row>
    <row r="7" spans="1:2" x14ac:dyDescent="0.25">
      <c r="A7" s="189" t="s">
        <v>166</v>
      </c>
      <c r="B7" s="189"/>
    </row>
    <row r="8" spans="1:2" x14ac:dyDescent="0.25">
      <c r="A8" s="189" t="s">
        <v>167</v>
      </c>
      <c r="B8" s="189"/>
    </row>
    <row r="9" spans="1:2" x14ac:dyDescent="0.25">
      <c r="A9" s="189" t="s">
        <v>182</v>
      </c>
      <c r="B9" s="189"/>
    </row>
    <row r="10" spans="1:2" x14ac:dyDescent="0.25">
      <c r="A10" s="189" t="s">
        <v>181</v>
      </c>
      <c r="B10" s="189"/>
    </row>
    <row r="11" spans="1:2" ht="30.75" customHeight="1" x14ac:dyDescent="0.25">
      <c r="A11" s="189" t="s">
        <v>168</v>
      </c>
      <c r="B11" s="189"/>
    </row>
    <row r="12" spans="1:2" s="61" customFormat="1" ht="36.75" customHeight="1" x14ac:dyDescent="0.25">
      <c r="A12" s="196" t="s">
        <v>197</v>
      </c>
      <c r="B12" s="196"/>
    </row>
    <row r="13" spans="1:2" ht="15" customHeight="1" x14ac:dyDescent="0.25">
      <c r="A13" s="190"/>
      <c r="B13" s="190"/>
    </row>
    <row r="14" spans="1:2" x14ac:dyDescent="0.25">
      <c r="A14" s="189" t="s">
        <v>63</v>
      </c>
      <c r="B14" s="189"/>
    </row>
    <row r="15" spans="1:2" s="61" customFormat="1" ht="120" customHeight="1" x14ac:dyDescent="0.25">
      <c r="A15" s="196" t="s">
        <v>200</v>
      </c>
      <c r="B15" s="196"/>
    </row>
    <row r="16" spans="1:2" ht="162.75" customHeight="1" x14ac:dyDescent="0.25">
      <c r="A16" s="192" t="s">
        <v>207</v>
      </c>
      <c r="B16" s="192"/>
    </row>
    <row r="17" spans="1:2" ht="87.75" customHeight="1" x14ac:dyDescent="0.25">
      <c r="A17" s="193" t="s">
        <v>180</v>
      </c>
      <c r="B17" s="193"/>
    </row>
    <row r="18" spans="1:2" ht="133.5" customHeight="1" x14ac:dyDescent="0.25">
      <c r="A18" s="192" t="s">
        <v>198</v>
      </c>
      <c r="B18" s="192"/>
    </row>
    <row r="19" spans="1:2" s="61" customFormat="1" ht="55.5" customHeight="1" x14ac:dyDescent="0.25">
      <c r="A19" s="192" t="s">
        <v>208</v>
      </c>
      <c r="B19" s="197"/>
    </row>
    <row r="20" spans="1:2" s="61" customFormat="1" ht="50.25" customHeight="1" x14ac:dyDescent="0.25">
      <c r="A20" s="193" t="s">
        <v>179</v>
      </c>
      <c r="B20" s="193"/>
    </row>
    <row r="21" spans="1:2" ht="80.25" customHeight="1" x14ac:dyDescent="0.25">
      <c r="A21" s="194" t="s">
        <v>201</v>
      </c>
      <c r="B21" s="194"/>
    </row>
    <row r="22" spans="1:2" s="61" customFormat="1" ht="100.5" customHeight="1" x14ac:dyDescent="0.25">
      <c r="A22" s="192" t="s">
        <v>199</v>
      </c>
      <c r="B22" s="192"/>
    </row>
    <row r="23" spans="1:2" s="61" customFormat="1" ht="17.45" customHeight="1" x14ac:dyDescent="0.25">
      <c r="A23" s="105"/>
      <c r="B23" s="105"/>
    </row>
    <row r="24" spans="1:2" ht="42.75" customHeight="1" x14ac:dyDescent="0.25">
      <c r="A24" s="191" t="s">
        <v>104</v>
      </c>
      <c r="B24" s="191"/>
    </row>
    <row r="25" spans="1:2" ht="36.75" customHeight="1" x14ac:dyDescent="0.25">
      <c r="A25" s="189" t="s">
        <v>53</v>
      </c>
      <c r="B25" s="189"/>
    </row>
    <row r="26" spans="1:2" ht="33" customHeight="1" x14ac:dyDescent="0.25">
      <c r="A26" s="189" t="s">
        <v>44</v>
      </c>
      <c r="B26" s="189"/>
    </row>
    <row r="27" spans="1:2" ht="127.5" customHeight="1" x14ac:dyDescent="0.25">
      <c r="A27" s="189" t="s">
        <v>65</v>
      </c>
      <c r="B27" s="189"/>
    </row>
    <row r="28" spans="1:2" ht="82.15" customHeight="1" x14ac:dyDescent="0.25">
      <c r="A28" s="189" t="s">
        <v>178</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134</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202</v>
      </c>
      <c r="B63" s="151" t="s">
        <v>203</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28.9" customHeight="1" x14ac:dyDescent="0.25">
      <c r="A7" s="189" t="s">
        <v>168</v>
      </c>
      <c r="B7" s="189"/>
    </row>
    <row r="8" spans="1:2" ht="15" x14ac:dyDescent="0.25">
      <c r="A8" s="190"/>
      <c r="B8" s="190"/>
    </row>
    <row r="9" spans="1:2" x14ac:dyDescent="0.25">
      <c r="A9" s="189" t="s">
        <v>63</v>
      </c>
      <c r="B9" s="189"/>
    </row>
    <row r="10" spans="1:2" ht="66" customHeight="1" x14ac:dyDescent="0.25">
      <c r="A10" s="198" t="s">
        <v>188</v>
      </c>
      <c r="B10" s="198"/>
    </row>
    <row r="11" spans="1:2" ht="79.900000000000006" customHeight="1" x14ac:dyDescent="0.25">
      <c r="A11" s="199" t="s">
        <v>190</v>
      </c>
      <c r="B11" s="199"/>
    </row>
    <row r="12" spans="1:2" ht="112.5" customHeight="1" x14ac:dyDescent="0.25">
      <c r="A12" s="198" t="s">
        <v>169</v>
      </c>
      <c r="B12" s="198"/>
    </row>
    <row r="13" spans="1:2" x14ac:dyDescent="0.25">
      <c r="A13" s="135"/>
      <c r="B13" s="135"/>
    </row>
    <row r="14" spans="1:2" ht="15.6"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1.75" customHeight="1" x14ac:dyDescent="0.25">
      <c r="A57" s="194" t="s">
        <v>184</v>
      </c>
      <c r="B57" s="194"/>
    </row>
    <row r="58" spans="1:2" ht="49.15" customHeight="1" x14ac:dyDescent="0.25">
      <c r="A58" s="198" t="s">
        <v>176</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32.25" customHeight="1" x14ac:dyDescent="0.25">
      <c r="A7" s="189" t="s">
        <v>168</v>
      </c>
      <c r="B7" s="189"/>
    </row>
    <row r="8" spans="1:2" ht="15" x14ac:dyDescent="0.25">
      <c r="A8" s="190"/>
      <c r="B8" s="190"/>
    </row>
    <row r="9" spans="1:2" x14ac:dyDescent="0.25">
      <c r="A9" s="189" t="s">
        <v>63</v>
      </c>
      <c r="B9" s="189"/>
    </row>
    <row r="10" spans="1:2" ht="63" customHeight="1" x14ac:dyDescent="0.25">
      <c r="A10" s="198" t="s">
        <v>177</v>
      </c>
      <c r="B10" s="198"/>
    </row>
    <row r="11" spans="1:2" ht="64.5" customHeight="1" x14ac:dyDescent="0.25">
      <c r="A11" s="198" t="s">
        <v>191</v>
      </c>
      <c r="B11" s="198"/>
    </row>
    <row r="12" spans="1:2" ht="97.5" customHeight="1" x14ac:dyDescent="0.25">
      <c r="A12" s="198" t="s">
        <v>186</v>
      </c>
      <c r="B12" s="198"/>
    </row>
    <row r="13" spans="1:2" x14ac:dyDescent="0.25">
      <c r="A13" s="135"/>
      <c r="B13" s="135"/>
    </row>
    <row r="14" spans="1:2" ht="15.75"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0.25" customHeight="1" x14ac:dyDescent="0.25">
      <c r="A57" s="194" t="s">
        <v>175</v>
      </c>
      <c r="B57" s="194"/>
    </row>
    <row r="58" spans="1:2" ht="49.35" customHeight="1" x14ac:dyDescent="0.25">
      <c r="A58" s="198" t="s">
        <v>176</v>
      </c>
      <c r="B58" s="19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2019-06-26T09:46:25Z</dcterms:modified>
  <cp:contentStatus>v2017_1</cp:contentStatus>
</cp:coreProperties>
</file>