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'1.1.'!$D$22:$D$1141</definedName>
    <definedName name="Nomenclatura" localSheetId="2">'1.2. '!$D$5:$D$1134</definedName>
    <definedName name="Print_Area" localSheetId="0">'1.1.'!$A$1:$X$31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'1.1.'!$L$22:$L$65549</definedName>
    <definedName name="НаименованиеПредметаЗакупки">'1.1.'!$D$9</definedName>
    <definedName name="НомерСертификатаИмя">'1.1.'!$J$22:$J$65549</definedName>
    <definedName name="Период" localSheetId="2">'1.2. '!$L$5:$L$20</definedName>
    <definedName name="Период" localSheetId="5">'[1]Коммерческое предложение'!$Q$54:$Q$55</definedName>
    <definedName name="Период">'1.1.'!$Z$26:$Z$27</definedName>
    <definedName name="ТехническиеХарактеристики">'1.1.'!$H$9</definedName>
  </definedNames>
  <calcPr calcId="145621" refMode="R1C1"/>
</workbook>
</file>

<file path=xl/calcChain.xml><?xml version="1.0" encoding="utf-8"?>
<calcChain xmlns="http://schemas.openxmlformats.org/spreadsheetml/2006/main">
  <c r="AG21" i="1" l="1"/>
  <c r="AF21" i="1"/>
  <c r="AE21" i="1"/>
  <c r="AD21" i="1"/>
  <c r="AC21" i="1"/>
  <c r="Y21" i="1"/>
  <c r="V21" i="1"/>
  <c r="AB21" i="1" s="1"/>
  <c r="AG20" i="1"/>
  <c r="AF20" i="1"/>
  <c r="AE20" i="1"/>
  <c r="AD20" i="1"/>
  <c r="AC20" i="1"/>
  <c r="Y20" i="1"/>
  <c r="V20" i="1"/>
  <c r="W20" i="1" s="1"/>
  <c r="AG19" i="1"/>
  <c r="AF19" i="1"/>
  <c r="AE19" i="1"/>
  <c r="AD19" i="1"/>
  <c r="AC19" i="1"/>
  <c r="AB19" i="1"/>
  <c r="Y19" i="1"/>
  <c r="W19" i="1"/>
  <c r="X19" i="1" s="1"/>
  <c r="Z19" i="1" s="1"/>
  <c r="AH19" i="1" s="1"/>
  <c r="V19" i="1"/>
  <c r="AG18" i="1"/>
  <c r="AF18" i="1"/>
  <c r="AE18" i="1"/>
  <c r="AD18" i="1"/>
  <c r="AC18" i="1"/>
  <c r="Y18" i="1"/>
  <c r="V18" i="1"/>
  <c r="W18" i="1" s="1"/>
  <c r="AG17" i="1"/>
  <c r="AF17" i="1"/>
  <c r="AE17" i="1"/>
  <c r="AD17" i="1"/>
  <c r="AC17" i="1"/>
  <c r="Y17" i="1"/>
  <c r="V17" i="1"/>
  <c r="W17" i="1" s="1"/>
  <c r="AG16" i="1"/>
  <c r="AF16" i="1"/>
  <c r="AE16" i="1"/>
  <c r="AD16" i="1"/>
  <c r="AC16" i="1"/>
  <c r="AB16" i="1"/>
  <c r="Y16" i="1"/>
  <c r="V16" i="1"/>
  <c r="W16" i="1" s="1"/>
  <c r="AG15" i="1"/>
  <c r="AF15" i="1"/>
  <c r="AE15" i="1"/>
  <c r="AD15" i="1"/>
  <c r="AC15" i="1"/>
  <c r="Y15" i="1"/>
  <c r="V15" i="1"/>
  <c r="AB15" i="1" s="1"/>
  <c r="AG14" i="1"/>
  <c r="AF14" i="1"/>
  <c r="AE14" i="1"/>
  <c r="AD14" i="1"/>
  <c r="AC14" i="1"/>
  <c r="Y14" i="1"/>
  <c r="V14" i="1"/>
  <c r="W14" i="1" s="1"/>
  <c r="AG13" i="1"/>
  <c r="AF13" i="1"/>
  <c r="AE13" i="1"/>
  <c r="AD13" i="1"/>
  <c r="AC13" i="1"/>
  <c r="Y13" i="1"/>
  <c r="V13" i="1"/>
  <c r="AB13" i="1" s="1"/>
  <c r="AG12" i="1"/>
  <c r="AF12" i="1"/>
  <c r="AE12" i="1"/>
  <c r="AD12" i="1"/>
  <c r="AC12" i="1"/>
  <c r="Y12" i="1"/>
  <c r="V12" i="1"/>
  <c r="AB12" i="1" s="1"/>
  <c r="AG11" i="1"/>
  <c r="AF11" i="1"/>
  <c r="AE11" i="1"/>
  <c r="AD11" i="1"/>
  <c r="AC11" i="1"/>
  <c r="Y11" i="1"/>
  <c r="V11" i="1"/>
  <c r="AB11" i="1" s="1"/>
  <c r="W21" i="1" l="1"/>
  <c r="AA21" i="1" s="1"/>
  <c r="AB18" i="1"/>
  <c r="AB17" i="1"/>
  <c r="AB14" i="1"/>
  <c r="AA18" i="1"/>
  <c r="X18" i="1"/>
  <c r="Z18" i="1" s="1"/>
  <c r="AH18" i="1" s="1"/>
  <c r="X20" i="1"/>
  <c r="Z20" i="1" s="1"/>
  <c r="AH20" i="1" s="1"/>
  <c r="AA20" i="1"/>
  <c r="X17" i="1"/>
  <c r="Z17" i="1" s="1"/>
  <c r="AH17" i="1" s="1"/>
  <c r="AA17" i="1"/>
  <c r="AA14" i="1"/>
  <c r="X14" i="1"/>
  <c r="Z14" i="1" s="1"/>
  <c r="AH14" i="1" s="1"/>
  <c r="AA16" i="1"/>
  <c r="X16" i="1"/>
  <c r="Z16" i="1" s="1"/>
  <c r="AH16" i="1" s="1"/>
  <c r="X21" i="1"/>
  <c r="Z21" i="1" s="1"/>
  <c r="AH21" i="1" s="1"/>
  <c r="W13" i="1"/>
  <c r="AB20" i="1"/>
  <c r="W11" i="1"/>
  <c r="AA19" i="1"/>
  <c r="W12" i="1"/>
  <c r="W15" i="1"/>
  <c r="AA13" i="1" l="1"/>
  <c r="X13" i="1"/>
  <c r="Z13" i="1" s="1"/>
  <c r="AH13" i="1" s="1"/>
  <c r="AA12" i="1"/>
  <c r="X12" i="1"/>
  <c r="Z12" i="1" s="1"/>
  <c r="AH12" i="1" s="1"/>
  <c r="AA15" i="1"/>
  <c r="X15" i="1"/>
  <c r="Z15" i="1" s="1"/>
  <c r="AH15" i="1" s="1"/>
  <c r="AA11" i="1"/>
  <c r="X11" i="1"/>
  <c r="Z11" i="1" s="1"/>
  <c r="AH11" i="1" s="1"/>
  <c r="E6" i="7" l="1"/>
  <c r="D6" i="7"/>
  <c r="F6" i="7"/>
  <c r="G6" i="7"/>
  <c r="B3" i="2" l="1"/>
  <c r="D3" i="4"/>
  <c r="F3" i="6"/>
  <c r="H5" i="1" l="1"/>
  <c r="H4" i="1"/>
  <c r="H3" i="1" l="1"/>
  <c r="H7" i="1" l="1"/>
  <c r="H1" i="1" l="1"/>
  <c r="AH8" i="1" l="1"/>
  <c r="M4" i="6"/>
  <c r="N4" i="6" s="1"/>
  <c r="X23" i="1"/>
  <c r="X24" i="1"/>
  <c r="X22" i="1" l="1"/>
  <c r="H2" i="1" l="1"/>
</calcChain>
</file>

<file path=xl/sharedStrings.xml><?xml version="1.0" encoding="utf-8"?>
<sst xmlns="http://schemas.openxmlformats.org/spreadsheetml/2006/main" count="418" uniqueCount="221">
  <si>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</si>
  <si>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</si>
  <si>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</si>
  <si>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</si>
  <si>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</si>
  <si>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</si>
  <si>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</si>
  <si>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</si>
  <si>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</si>
  <si>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</si>
  <si>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</si>
  <si>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</si>
  <si>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</si>
  <si>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</si>
  <si>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</si>
  <si>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</si>
  <si>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</si>
  <si>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</si>
  <si>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</si>
  <si>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</si>
  <si>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</si>
  <si>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</si>
  <si>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</si>
  <si>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</si>
  <si>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</si>
  <si>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</si>
  <si>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</si>
  <si>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</si>
  <si>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</si>
  <si>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</si>
  <si>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</si>
  <si>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</si>
  <si>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</si>
  <si>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</si>
  <si>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</si>
  <si>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</si>
  <si>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</si>
  <si>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</si>
  <si>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</si>
  <si>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</si>
  <si>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</si>
  <si>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</si>
  <si>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</si>
  <si>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</si>
  <si>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</si>
  <si>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</si>
  <si>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</si>
  <si>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</si>
  <si>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</si>
  <si>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</si>
  <si>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</si>
  <si>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</si>
  <si>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</si>
  <si>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</si>
  <si>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</si>
  <si>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</si>
  <si>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</si>
  <si>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</si>
  <si>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</si>
  <si>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</si>
  <si>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</si>
  <si>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</si>
  <si>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</si>
  <si>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</si>
  <si>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</si>
  <si>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</si>
  <si>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</si>
  <si>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</si>
  <si>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</si>
  <si>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</si>
  <si>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</si>
  <si>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</si>
  <si>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</si>
  <si>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</si>
  <si>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</si>
  <si>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</si>
  <si>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</si>
  <si>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</si>
  <si>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</si>
  <si>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</si>
  <si>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</si>
  <si>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</si>
  <si>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</si>
  <si>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</si>
  <si>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</si>
  <si>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</si>
  <si>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</si>
  <si>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</si>
  <si>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</si>
  <si>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</si>
  <si>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</si>
  <si>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</si>
  <si>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</si>
  <si>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</si>
  <si>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</si>
  <si>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</si>
  <si>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</si>
  <si>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</si>
  <si>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</si>
  <si>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</si>
  <si>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</si>
  <si>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</si>
  <si>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</si>
  <si>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</si>
  <si>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</si>
  <si>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</si>
  <si>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</si>
  <si>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</si>
  <si>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</si>
  <si>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</si>
  <si>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</si>
  <si>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</si>
  <si>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</si>
  <si>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</si>
  <si>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</si>
  <si>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</si>
  <si>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</si>
  <si>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</si>
  <si>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</si>
  <si>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</si>
  <si>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</si>
  <si>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</si>
  <si>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</si>
  <si>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</si>
  <si>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</si>
  <si>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</si>
  <si>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</si>
  <si>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</si>
  <si>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</si>
  <si>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</si>
  <si>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</si>
  <si>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</si>
  <si>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</si>
  <si>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</si>
  <si>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</si>
  <si>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</si>
  <si>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</si>
  <si>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</si>
  <si>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</si>
  <si>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</si>
  <si>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</si>
  <si>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</si>
  <si>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</si>
  <si>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</si>
  <si>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</si>
  <si>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</si>
  <si>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</si>
  <si>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</si>
  <si>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</si>
  <si>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</si>
  <si>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</si>
  <si>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</si>
  <si>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</si>
  <si>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</si>
  <si>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</si>
  <si>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</si>
  <si>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</si>
  <si>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</si>
  <si>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</si>
  <si>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</si>
  <si>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</si>
  <si>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</si>
  <si>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</si>
  <si>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</si>
  <si>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</si>
  <si>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</si>
  <si>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</si>
  <si>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</si>
  <si>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</si>
  <si>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</si>
  <si>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</si>
  <si>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</si>
  <si>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</si>
  <si>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</si>
  <si>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</si>
  <si>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</si>
  <si>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</si>
  <si>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</si>
  <si>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</si>
  <si>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</si>
  <si>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</si>
  <si>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</si>
  <si>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</si>
  <si>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</si>
  <si>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</si>
  <si>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</si>
  <si>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</si>
  <si>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</si>
  <si>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</si>
  <si>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</si>
  <si>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</si>
  <si>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</si>
  <si>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</si>
  <si>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e2d140a7-8920-4569-885b-d15778c92cd0</t>
  </si>
  <si>
    <t>Ботинки</t>
  </si>
  <si>
    <t>Укажите номер сертификата или выберите &lt;&lt;Нет&gt;&gt;</t>
  </si>
  <si>
    <t>Пара (2 шт.)</t>
  </si>
  <si>
    <t>11085</t>
  </si>
  <si>
    <t>Акционерное общество "Челябинскгоргаз"</t>
  </si>
  <si>
    <t>454087, г. Челябинск, ул. Рылеева, д. 8</t>
  </si>
  <si>
    <t>Иное</t>
  </si>
  <si>
    <t>d02e2b67-9fd0-4913-90fd-a973b5e7714b</t>
  </si>
  <si>
    <t>de2e8ea3-94c3-4918-a69b-1e1d05d91d60</t>
  </si>
  <si>
    <t>b0a1c804-43ce-4ace-98bd-a659c10f7ef5</t>
  </si>
  <si>
    <t>Сапоги ПВХ с манжетой мужские утепленные</t>
  </si>
  <si>
    <t>604e2013-cddb-4ae2-bca2-2b458b9502b8</t>
  </si>
  <si>
    <t>cf91f431-7d1f-4e74-b362-da96ed6cb893</t>
  </si>
  <si>
    <t>Сапоги кожаные</t>
  </si>
  <si>
    <t>d2733531-6578-495b-9c8f-8c660986b08d</t>
  </si>
  <si>
    <t>Валенки с резиновым низом</t>
  </si>
  <si>
    <t>4b179356-b708-4d42-b0b3-ffc6c0a6e96d</t>
  </si>
  <si>
    <t>Сапоги мужские кожаные утепленные</t>
  </si>
  <si>
    <t>d54e68e8-ad53-43d8-a5db-c46b3ac174d4</t>
  </si>
  <si>
    <t>78f5cd8c-ea18-4310-96c9-e47e019f0a9b</t>
  </si>
  <si>
    <t>Сабо с перфорацией</t>
  </si>
  <si>
    <t>c30ae6ac-8279-4759-bf6a-82d5d8466e93</t>
  </si>
  <si>
    <t>Туфли женские летние</t>
  </si>
  <si>
    <t>Открытый запрос предложений в электронной форме</t>
  </si>
  <si>
    <t>c772b8e9-c140-4833-86ae-1ad708c3ba01</t>
  </si>
  <si>
    <t>bb7aa041-5418-4ae7-953d-c7f8589ce410</t>
  </si>
  <si>
    <t>33901fc0-203a-11e8-81f3-005056b8ee4c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</si>
</sst>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2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218</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219</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217</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220</v>
      </c>
      <c r="B4" s="90"/>
      <c r="C4" s="90"/>
      <c r="D4" s="90">
        <v>148501</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IF(SUM(AH9:AH35)*100/MAX(SUM(Z10:Z32),1)&lt;50,"В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53056</v>
      </c>
      <c r="D11" s="175" t="s">
        <v>194</v>
      </c>
      <c r="E11" s="176" t="s">
        <v>85</v>
      </c>
      <c r="F11" s="177" t="s">
        <v>85</v>
      </c>
      <c r="G11" s="178" t="s">
        <v>128</v>
      </c>
      <c r="H11" s="178" t="s">
        <v>128</v>
      </c>
      <c r="I11" s="179"/>
      <c r="J11" s="180" t="s">
        <v>195</v>
      </c>
      <c r="K11" s="174" t="s">
        <v>196</v>
      </c>
      <c r="L11" s="174">
        <v>185</v>
      </c>
      <c r="M11" s="174" t="s">
        <v>197</v>
      </c>
      <c r="N11" s="181">
        <v>223</v>
      </c>
      <c r="O11" s="174" t="s">
        <v>198</v>
      </c>
      <c r="P11" s="174" t="s">
        <v>199</v>
      </c>
      <c r="Q11" s="177" t="s">
        <v>200</v>
      </c>
      <c r="R11" s="182">
        <v>241610</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21" si="0">X11</f>
        <v>0</v>
      </c>
      <c r="AA11" s="186">
        <f t="shared" ref="AA11:AA21" si="1">W11</f>
        <v>0</v>
      </c>
      <c r="AB11" s="186">
        <f t="shared" ref="AB11:AB21" si="2">V11</f>
        <v>0</v>
      </c>
      <c r="AC11" s="187">
        <f t="shared" ref="AC11:AC2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53056</v>
      </c>
      <c r="D12" s="175" t="s">
        <v>194</v>
      </c>
      <c r="E12" s="176" t="s">
        <v>85</v>
      </c>
      <c r="F12" s="177" t="s">
        <v>85</v>
      </c>
      <c r="G12" s="178" t="s">
        <v>128</v>
      </c>
      <c r="H12" s="178" t="s">
        <v>128</v>
      </c>
      <c r="I12" s="179"/>
      <c r="J12" s="180" t="s">
        <v>195</v>
      </c>
      <c r="K12" s="174" t="s">
        <v>196</v>
      </c>
      <c r="L12" s="174">
        <v>33</v>
      </c>
      <c r="M12" s="174" t="s">
        <v>197</v>
      </c>
      <c r="N12" s="181">
        <v>223</v>
      </c>
      <c r="O12" s="174" t="s">
        <v>198</v>
      </c>
      <c r="P12" s="174" t="s">
        <v>199</v>
      </c>
      <c r="Q12" s="177" t="s">
        <v>200</v>
      </c>
      <c r="R12" s="182">
        <v>38874</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45">
      <c r="A13" s="174" t="s">
        <v>202</v>
      </c>
      <c r="B13" s="174">
        <v>3</v>
      </c>
      <c r="C13" s="174">
        <v>53056</v>
      </c>
      <c r="D13" s="175" t="s">
        <v>194</v>
      </c>
      <c r="E13" s="176" t="s">
        <v>85</v>
      </c>
      <c r="F13" s="177" t="s">
        <v>85</v>
      </c>
      <c r="G13" s="178" t="s">
        <v>128</v>
      </c>
      <c r="H13" s="178" t="s">
        <v>128</v>
      </c>
      <c r="I13" s="179"/>
      <c r="J13" s="180" t="s">
        <v>195</v>
      </c>
      <c r="K13" s="174" t="s">
        <v>196</v>
      </c>
      <c r="L13" s="174">
        <v>5</v>
      </c>
      <c r="M13" s="174" t="s">
        <v>197</v>
      </c>
      <c r="N13" s="181">
        <v>223</v>
      </c>
      <c r="O13" s="174" t="s">
        <v>198</v>
      </c>
      <c r="P13" s="174" t="s">
        <v>199</v>
      </c>
      <c r="Q13" s="177" t="s">
        <v>200</v>
      </c>
      <c r="R13" s="182">
        <v>4930</v>
      </c>
      <c r="S13" s="183">
        <v>0</v>
      </c>
      <c r="T13" s="184" t="s">
        <v>116</v>
      </c>
      <c r="U13" s="182">
        <v>0</v>
      </c>
      <c r="V13" s="185">
        <f>ROUND(ROUND(S13,2)*ROUND(L13,3),2)</f>
        <v>0</v>
      </c>
      <c r="W13" s="185">
        <f>ROUND(V13*IF(UPPER(T13)="18%",18,1)*IF(UPPER(T13)="10%",10,1)*IF(UPPER(T13)="НДС не облагается",0,1)/100,2)</f>
        <v>0</v>
      </c>
      <c r="X13" s="185">
        <f>ROUND(W13+V13,2)</f>
        <v>0</v>
      </c>
      <c r="Y13" s="186">
        <f>IF(S13&gt;IF(U13=0,S13,U13),1,0)</f>
        <v>0</v>
      </c>
      <c r="Z13" s="186">
        <f t="shared" si="0"/>
        <v>0</v>
      </c>
      <c r="AA13" s="186">
        <f t="shared" si="1"/>
        <v>0</v>
      </c>
      <c r="AB13" s="186">
        <f t="shared" si="2"/>
        <v>0</v>
      </c>
      <c r="AC13" s="187">
        <f t="shared" si="3"/>
        <v>1</v>
      </c>
      <c r="AD13" s="187">
        <f>IF(AND(E13="Да",OR(AND(F13 = "Да",ISBLANK(G13)),AND(F13 = "Да", G13 = "В соответствии с техническим заданием"),AND(F13 = "Нет",NOT(G13 = "В соответствии с техническим заданием")))),1,0)</f>
        <v>0</v>
      </c>
      <c r="AE13" s="188">
        <f>IF(AND(E13="Да",OR(AND(F13 = "Да",ISBLANK(H13)),AND(F13 = "Да", H13 = "В соответствии с техническим заданием"),AND(F13 = "Нет",NOT(H13 = "В соответствии с техническим заданием")))),1,0)</f>
        <v>0</v>
      </c>
      <c r="AF13" s="188">
        <f>IF(OR(AND(E13="Нет",F13="Нет"),AND(E13="Да",F13="Нет"),AND(E13="Да",F13="Да")),0,1)</f>
        <v>0</v>
      </c>
      <c r="AG13" s="188">
        <f>IF(AND(Q13="Россия"),1,0)</f>
        <v>0</v>
      </c>
      <c r="AH13" s="188">
        <f>Z13*AG13</f>
        <v>0</v>
      </c>
      <c r="AI13" s="73" t="s">
        <v>105</v>
      </c>
    </row>
    <row r="14" spans="1:40" ht="50.1" customHeight="1" x14ac:dyDescent="0.45">
      <c r="A14" s="174" t="s">
        <v>203</v>
      </c>
      <c r="B14" s="174">
        <v>4</v>
      </c>
      <c r="C14" s="174">
        <v>53258</v>
      </c>
      <c r="D14" s="175" t="s">
        <v>204</v>
      </c>
      <c r="E14" s="176" t="s">
        <v>85</v>
      </c>
      <c r="F14" s="177" t="s">
        <v>85</v>
      </c>
      <c r="G14" s="178" t="s">
        <v>128</v>
      </c>
      <c r="H14" s="178" t="s">
        <v>128</v>
      </c>
      <c r="I14" s="179"/>
      <c r="J14" s="180" t="s">
        <v>195</v>
      </c>
      <c r="K14" s="174" t="s">
        <v>196</v>
      </c>
      <c r="L14" s="174">
        <v>21</v>
      </c>
      <c r="M14" s="174" t="s">
        <v>197</v>
      </c>
      <c r="N14" s="181">
        <v>121</v>
      </c>
      <c r="O14" s="174" t="s">
        <v>198</v>
      </c>
      <c r="P14" s="174" t="s">
        <v>199</v>
      </c>
      <c r="Q14" s="177" t="s">
        <v>200</v>
      </c>
      <c r="R14" s="182">
        <v>9408</v>
      </c>
      <c r="S14" s="183">
        <v>0</v>
      </c>
      <c r="T14" s="184" t="s">
        <v>116</v>
      </c>
      <c r="U14" s="182">
        <v>0</v>
      </c>
      <c r="V14" s="185">
        <f>ROUND(ROUND(S14,2)*ROUND(L14,3),2)</f>
        <v>0</v>
      </c>
      <c r="W14" s="185">
        <f>ROUND(V14*IF(UPPER(T14)="18%",18,1)*IF(UPPER(T14)="10%",10,1)*IF(UPPER(T14)="НДС не облагается",0,1)/100,2)</f>
        <v>0</v>
      </c>
      <c r="X14" s="185">
        <f>ROUND(W14+V14,2)</f>
        <v>0</v>
      </c>
      <c r="Y14" s="186">
        <f>IF(S14&gt;IF(U14=0,S14,U14),1,0)</f>
        <v>0</v>
      </c>
      <c r="Z14" s="186">
        <f t="shared" si="0"/>
        <v>0</v>
      </c>
      <c r="AA14" s="186">
        <f t="shared" si="1"/>
        <v>0</v>
      </c>
      <c r="AB14" s="186">
        <f t="shared" si="2"/>
        <v>0</v>
      </c>
      <c r="AC14" s="187">
        <f t="shared" si="3"/>
        <v>1</v>
      </c>
      <c r="AD14" s="187">
        <f>IF(AND(E14="Да",OR(AND(F14 = "Да",ISBLANK(G14)),AND(F14 = "Да", G14 = "В соответствии с техническим заданием"),AND(F14 = "Нет",NOT(G14 = "В соответствии с техническим заданием")))),1,0)</f>
        <v>0</v>
      </c>
      <c r="AE14" s="188">
        <f>IF(AND(E14="Да",OR(AND(F14 = "Да",ISBLANK(H14)),AND(F14 = "Да", H14 = "В соответствии с техническим заданием"),AND(F14 = "Нет",NOT(H14 = "В соответствии с техническим заданием")))),1,0)</f>
        <v>0</v>
      </c>
      <c r="AF14" s="188">
        <f>IF(OR(AND(E14="Нет",F14="Нет"),AND(E14="Да",F14="Нет"),AND(E14="Да",F14="Да")),0,1)</f>
        <v>0</v>
      </c>
      <c r="AG14" s="188">
        <f>IF(AND(Q14="Россия"),1,0)</f>
        <v>0</v>
      </c>
      <c r="AH14" s="188">
        <f>Z14*AG14</f>
        <v>0</v>
      </c>
      <c r="AI14" s="73" t="s">
        <v>105</v>
      </c>
    </row>
    <row r="15" spans="1:40" ht="50.1" customHeight="1" x14ac:dyDescent="0.45">
      <c r="A15" s="174" t="s">
        <v>205</v>
      </c>
      <c r="B15" s="174">
        <v>5</v>
      </c>
      <c r="C15" s="174">
        <v>53258</v>
      </c>
      <c r="D15" s="175" t="s">
        <v>204</v>
      </c>
      <c r="E15" s="176" t="s">
        <v>85</v>
      </c>
      <c r="F15" s="177" t="s">
        <v>85</v>
      </c>
      <c r="G15" s="178" t="s">
        <v>128</v>
      </c>
      <c r="H15" s="178" t="s">
        <v>128</v>
      </c>
      <c r="I15" s="179"/>
      <c r="J15" s="180" t="s">
        <v>195</v>
      </c>
      <c r="K15" s="174" t="s">
        <v>196</v>
      </c>
      <c r="L15" s="174">
        <v>100</v>
      </c>
      <c r="M15" s="174" t="s">
        <v>197</v>
      </c>
      <c r="N15" s="181">
        <v>121</v>
      </c>
      <c r="O15" s="174" t="s">
        <v>198</v>
      </c>
      <c r="P15" s="174" t="s">
        <v>199</v>
      </c>
      <c r="Q15" s="177" t="s">
        <v>200</v>
      </c>
      <c r="R15" s="182">
        <v>44800</v>
      </c>
      <c r="S15" s="183">
        <v>0</v>
      </c>
      <c r="T15" s="184" t="s">
        <v>116</v>
      </c>
      <c r="U15" s="182">
        <v>0</v>
      </c>
      <c r="V15" s="185">
        <f>ROUND(ROUND(S15,2)*ROUND(L15,3),2)</f>
        <v>0</v>
      </c>
      <c r="W15" s="185">
        <f>ROUND(V15*IF(UPPER(T15)="18%",18,1)*IF(UPPER(T15)="10%",10,1)*IF(UPPER(T15)="НДС не облагается",0,1)/100,2)</f>
        <v>0</v>
      </c>
      <c r="X15" s="185">
        <f>ROUND(W15+V15,2)</f>
        <v>0</v>
      </c>
      <c r="Y15" s="186">
        <f>IF(S15&gt;IF(U15=0,S15,U15),1,0)</f>
        <v>0</v>
      </c>
      <c r="Z15" s="186">
        <f t="shared" si="0"/>
        <v>0</v>
      </c>
      <c r="AA15" s="186">
        <f t="shared" si="1"/>
        <v>0</v>
      </c>
      <c r="AB15" s="186">
        <f t="shared" si="2"/>
        <v>0</v>
      </c>
      <c r="AC15" s="187">
        <f t="shared" si="3"/>
        <v>1</v>
      </c>
      <c r="AD15" s="187">
        <f>IF(AND(E15="Да",OR(AND(F15 = "Да",ISBLANK(G15)),AND(F15 = "Да", G15 = "В соответствии с техническим заданием"),AND(F15 = "Нет",NOT(G15 = "В соответствии с техническим заданием")))),1,0)</f>
        <v>0</v>
      </c>
      <c r="AE15" s="188">
        <f>IF(AND(E15="Да",OR(AND(F15 = "Да",ISBLANK(H15)),AND(F15 = "Да", H15 = "В соответствии с техническим заданием"),AND(F15 = "Нет",NOT(H15 = "В соответствии с техническим заданием")))),1,0)</f>
        <v>0</v>
      </c>
      <c r="AF15" s="188">
        <f>IF(OR(AND(E15="Нет",F15="Нет"),AND(E15="Да",F15="Нет"),AND(E15="Да",F15="Да")),0,1)</f>
        <v>0</v>
      </c>
      <c r="AG15" s="188">
        <f>IF(AND(Q15="Россия"),1,0)</f>
        <v>0</v>
      </c>
      <c r="AH15" s="188">
        <f>Z15*AG15</f>
        <v>0</v>
      </c>
      <c r="AI15" s="73" t="s">
        <v>105</v>
      </c>
    </row>
    <row r="16" spans="1:40" ht="50.1" customHeight="1" x14ac:dyDescent="0.45">
      <c r="A16" s="174" t="s">
        <v>206</v>
      </c>
      <c r="B16" s="174">
        <v>6</v>
      </c>
      <c r="C16" s="174">
        <v>52308</v>
      </c>
      <c r="D16" s="175" t="s">
        <v>207</v>
      </c>
      <c r="E16" s="176" t="s">
        <v>85</v>
      </c>
      <c r="F16" s="177" t="s">
        <v>85</v>
      </c>
      <c r="G16" s="178" t="s">
        <v>128</v>
      </c>
      <c r="H16" s="178" t="s">
        <v>128</v>
      </c>
      <c r="I16" s="179"/>
      <c r="J16" s="180" t="s">
        <v>195</v>
      </c>
      <c r="K16" s="174" t="s">
        <v>196</v>
      </c>
      <c r="L16" s="174">
        <v>16</v>
      </c>
      <c r="M16" s="174" t="s">
        <v>197</v>
      </c>
      <c r="N16" s="181">
        <v>16</v>
      </c>
      <c r="O16" s="174" t="s">
        <v>198</v>
      </c>
      <c r="P16" s="174" t="s">
        <v>199</v>
      </c>
      <c r="Q16" s="177" t="s">
        <v>200</v>
      </c>
      <c r="R16" s="182">
        <v>29696</v>
      </c>
      <c r="S16" s="183">
        <v>0</v>
      </c>
      <c r="T16" s="184" t="s">
        <v>116</v>
      </c>
      <c r="U16" s="182">
        <v>0</v>
      </c>
      <c r="V16" s="185">
        <f>ROUND(ROUND(S16,2)*ROUND(L16,3),2)</f>
        <v>0</v>
      </c>
      <c r="W16" s="185">
        <f>ROUND(V16*IF(UPPER(T16)="18%",18,1)*IF(UPPER(T16)="10%",10,1)*IF(UPPER(T16)="НДС не облагается",0,1)/100,2)</f>
        <v>0</v>
      </c>
      <c r="X16" s="185">
        <f>ROUND(W16+V16,2)</f>
        <v>0</v>
      </c>
      <c r="Y16" s="186">
        <f>IF(S16&gt;IF(U16=0,S16,U16),1,0)</f>
        <v>0</v>
      </c>
      <c r="Z16" s="186">
        <f t="shared" si="0"/>
        <v>0</v>
      </c>
      <c r="AA16" s="186">
        <f t="shared" si="1"/>
        <v>0</v>
      </c>
      <c r="AB16" s="186">
        <f t="shared" si="2"/>
        <v>0</v>
      </c>
      <c r="AC16" s="187">
        <f t="shared" si="3"/>
        <v>1</v>
      </c>
      <c r="AD16" s="187">
        <f>IF(AND(E16="Да",OR(AND(F16 = "Да",ISBLANK(G16)),AND(F16 = "Да", G16 = "В соответствии с техническим заданием"),AND(F16 = "Нет",NOT(G16 = "В соответствии с техническим заданием")))),1,0)</f>
        <v>0</v>
      </c>
      <c r="AE16" s="188">
        <f>IF(AND(E16="Да",OR(AND(F16 = "Да",ISBLANK(H16)),AND(F16 = "Да", H16 = "В соответствии с техническим заданием"),AND(F16 = "Нет",NOT(H16 = "В соответствии с техническим заданием")))),1,0)</f>
        <v>0</v>
      </c>
      <c r="AF16" s="188">
        <f>IF(OR(AND(E16="Нет",F16="Нет"),AND(E16="Да",F16="Нет"),AND(E16="Да",F16="Да")),0,1)</f>
        <v>0</v>
      </c>
      <c r="AG16" s="188">
        <f>IF(AND(Q16="Россия"),1,0)</f>
        <v>0</v>
      </c>
      <c r="AH16" s="188">
        <f>Z16*AG16</f>
        <v>0</v>
      </c>
      <c r="AI16" s="73" t="s">
        <v>105</v>
      </c>
    </row>
    <row r="17" spans="1:35" ht="50.1" customHeight="1" x14ac:dyDescent="0.45">
      <c r="A17" s="174" t="s">
        <v>208</v>
      </c>
      <c r="B17" s="174">
        <v>7</v>
      </c>
      <c r="C17" s="174">
        <v>55</v>
      </c>
      <c r="D17" s="175" t="s">
        <v>209</v>
      </c>
      <c r="E17" s="176" t="s">
        <v>127</v>
      </c>
      <c r="F17" s="177" t="s">
        <v>85</v>
      </c>
      <c r="G17" s="178" t="s">
        <v>128</v>
      </c>
      <c r="H17" s="178" t="s">
        <v>128</v>
      </c>
      <c r="I17" s="179"/>
      <c r="J17" s="180" t="s">
        <v>195</v>
      </c>
      <c r="K17" s="174" t="s">
        <v>196</v>
      </c>
      <c r="L17" s="174">
        <v>64</v>
      </c>
      <c r="M17" s="174" t="s">
        <v>197</v>
      </c>
      <c r="N17" s="181">
        <v>64</v>
      </c>
      <c r="O17" s="174" t="s">
        <v>198</v>
      </c>
      <c r="P17" s="174" t="s">
        <v>199</v>
      </c>
      <c r="Q17" s="177" t="s">
        <v>200</v>
      </c>
      <c r="R17" s="182">
        <v>59008</v>
      </c>
      <c r="S17" s="183">
        <v>0</v>
      </c>
      <c r="T17" s="184" t="s">
        <v>116</v>
      </c>
      <c r="U17" s="182">
        <v>0</v>
      </c>
      <c r="V17" s="185">
        <f>ROUND(ROUND(S17,2)*ROUND(L17,3),2)</f>
        <v>0</v>
      </c>
      <c r="W17" s="185">
        <f>ROUND(V17*IF(UPPER(T17)="18%",18,1)*IF(UPPER(T17)="10%",10,1)*IF(UPPER(T17)="НДС не облагается",0,1)/100,2)</f>
        <v>0</v>
      </c>
      <c r="X17" s="185">
        <f>ROUND(W17+V17,2)</f>
        <v>0</v>
      </c>
      <c r="Y17" s="186">
        <f>IF(S17&gt;IF(U17=0,S17,U17),1,0)</f>
        <v>0</v>
      </c>
      <c r="Z17" s="186">
        <f t="shared" si="0"/>
        <v>0</v>
      </c>
      <c r="AA17" s="186">
        <f t="shared" si="1"/>
        <v>0</v>
      </c>
      <c r="AB17" s="186">
        <f t="shared" si="2"/>
        <v>0</v>
      </c>
      <c r="AC17" s="187">
        <f t="shared" si="3"/>
        <v>1</v>
      </c>
      <c r="AD17" s="187">
        <f>IF(AND(E17="Да",OR(AND(F17 = "Да",ISBLANK(G17)),AND(F17 = "Да", G17 = "В соответствии с техническим заданием"),AND(F17 = "Нет",NOT(G17 = "В соответствии с техническим заданием")))),1,0)</f>
        <v>0</v>
      </c>
      <c r="AE17" s="188">
        <f>IF(AND(E17="Да",OR(AND(F17 = "Да",ISBLANK(H17)),AND(F17 = "Да", H17 = "В соответствии с техническим заданием"),AND(F17 = "Нет",NOT(H17 = "В соответствии с техническим заданием")))),1,0)</f>
        <v>0</v>
      </c>
      <c r="AF17" s="188">
        <f>IF(OR(AND(E17="Нет",F17="Нет"),AND(E17="Да",F17="Нет"),AND(E17="Да",F17="Да")),0,1)</f>
        <v>0</v>
      </c>
      <c r="AG17" s="188">
        <f>IF(AND(Q17="Россия"),1,0)</f>
        <v>0</v>
      </c>
      <c r="AH17" s="188">
        <f>Z17*AG17</f>
        <v>0</v>
      </c>
      <c r="AI17" s="73" t="s">
        <v>105</v>
      </c>
    </row>
    <row r="18" spans="1:35" ht="50.1" customHeight="1" x14ac:dyDescent="0.45">
      <c r="A18" s="174" t="s">
        <v>210</v>
      </c>
      <c r="B18" s="174">
        <v>8</v>
      </c>
      <c r="C18" s="174">
        <v>53244</v>
      </c>
      <c r="D18" s="175" t="s">
        <v>211</v>
      </c>
      <c r="E18" s="176" t="s">
        <v>85</v>
      </c>
      <c r="F18" s="177" t="s">
        <v>85</v>
      </c>
      <c r="G18" s="178" t="s">
        <v>128</v>
      </c>
      <c r="H18" s="178" t="s">
        <v>128</v>
      </c>
      <c r="I18" s="179"/>
      <c r="J18" s="180" t="s">
        <v>195</v>
      </c>
      <c r="K18" s="174" t="s">
        <v>196</v>
      </c>
      <c r="L18" s="174">
        <v>45</v>
      </c>
      <c r="M18" s="174" t="s">
        <v>197</v>
      </c>
      <c r="N18" s="181">
        <v>77</v>
      </c>
      <c r="O18" s="174" t="s">
        <v>198</v>
      </c>
      <c r="P18" s="174" t="s">
        <v>199</v>
      </c>
      <c r="Q18" s="177" t="s">
        <v>200</v>
      </c>
      <c r="R18" s="182">
        <v>145755</v>
      </c>
      <c r="S18" s="183">
        <v>0</v>
      </c>
      <c r="T18" s="184" t="s">
        <v>116</v>
      </c>
      <c r="U18" s="182">
        <v>0</v>
      </c>
      <c r="V18" s="185">
        <f>ROUND(ROUND(S18,2)*ROUND(L18,3),2)</f>
        <v>0</v>
      </c>
      <c r="W18" s="185">
        <f>ROUND(V18*IF(UPPER(T18)="18%",18,1)*IF(UPPER(T18)="10%",10,1)*IF(UPPER(T18)="НДС не облагается",0,1)/100,2)</f>
        <v>0</v>
      </c>
      <c r="X18" s="185">
        <f>ROUND(W18+V18,2)</f>
        <v>0</v>
      </c>
      <c r="Y18" s="186">
        <f>IF(S18&gt;IF(U18=0,S18,U18),1,0)</f>
        <v>0</v>
      </c>
      <c r="Z18" s="186">
        <f t="shared" si="0"/>
        <v>0</v>
      </c>
      <c r="AA18" s="186">
        <f t="shared" si="1"/>
        <v>0</v>
      </c>
      <c r="AB18" s="186">
        <f t="shared" si="2"/>
        <v>0</v>
      </c>
      <c r="AC18" s="187">
        <f t="shared" si="3"/>
        <v>1</v>
      </c>
      <c r="AD18" s="187">
        <f>IF(AND(E18="Да",OR(AND(F18 = "Да",ISBLANK(G18)),AND(F18 = "Да", G18 = "В соответствии с техническим заданием"),AND(F18 = "Нет",NOT(G18 = "В соответствии с техническим заданием")))),1,0)</f>
        <v>0</v>
      </c>
      <c r="AE18" s="188">
        <f>IF(AND(E18="Да",OR(AND(F18 = "Да",ISBLANK(H18)),AND(F18 = "Да", H18 = "В соответствии с техническим заданием"),AND(F18 = "Нет",NOT(H18 = "В соответствии с техническим заданием")))),1,0)</f>
        <v>0</v>
      </c>
      <c r="AF18" s="188">
        <f>IF(OR(AND(E18="Нет",F18="Нет"),AND(E18="Да",F18="Нет"),AND(E18="Да",F18="Да")),0,1)</f>
        <v>0</v>
      </c>
      <c r="AG18" s="188">
        <f>IF(AND(Q18="Россия"),1,0)</f>
        <v>0</v>
      </c>
      <c r="AH18" s="188">
        <f>Z18*AG18</f>
        <v>0</v>
      </c>
      <c r="AI18" s="73" t="s">
        <v>105</v>
      </c>
    </row>
    <row r="19" spans="1:35" ht="50.1" customHeight="1" x14ac:dyDescent="0.45">
      <c r="A19" s="174" t="s">
        <v>212</v>
      </c>
      <c r="B19" s="174">
        <v>9</v>
      </c>
      <c r="C19" s="174">
        <v>53244</v>
      </c>
      <c r="D19" s="175" t="s">
        <v>211</v>
      </c>
      <c r="E19" s="176" t="s">
        <v>85</v>
      </c>
      <c r="F19" s="177" t="s">
        <v>85</v>
      </c>
      <c r="G19" s="178" t="s">
        <v>128</v>
      </c>
      <c r="H19" s="178" t="s">
        <v>128</v>
      </c>
      <c r="I19" s="179"/>
      <c r="J19" s="180" t="s">
        <v>195</v>
      </c>
      <c r="K19" s="174" t="s">
        <v>196</v>
      </c>
      <c r="L19" s="174">
        <v>32</v>
      </c>
      <c r="M19" s="174" t="s">
        <v>197</v>
      </c>
      <c r="N19" s="181">
        <v>77</v>
      </c>
      <c r="O19" s="174" t="s">
        <v>198</v>
      </c>
      <c r="P19" s="174" t="s">
        <v>199</v>
      </c>
      <c r="Q19" s="177" t="s">
        <v>200</v>
      </c>
      <c r="R19" s="182">
        <v>91776</v>
      </c>
      <c r="S19" s="183">
        <v>0</v>
      </c>
      <c r="T19" s="184" t="s">
        <v>116</v>
      </c>
      <c r="U19" s="182">
        <v>0</v>
      </c>
      <c r="V19" s="185">
        <f>ROUND(ROUND(S19,2)*ROUND(L19,3),2)</f>
        <v>0</v>
      </c>
      <c r="W19" s="185">
        <f>ROUND(V19*IF(UPPER(T19)="18%",18,1)*IF(UPPER(T19)="10%",10,1)*IF(UPPER(T19)="НДС не облагается",0,1)/100,2)</f>
        <v>0</v>
      </c>
      <c r="X19" s="185">
        <f>ROUND(W19+V19,2)</f>
        <v>0</v>
      </c>
      <c r="Y19" s="186">
        <f>IF(S19&gt;IF(U19=0,S19,U19),1,0)</f>
        <v>0</v>
      </c>
      <c r="Z19" s="186">
        <f t="shared" si="0"/>
        <v>0</v>
      </c>
      <c r="AA19" s="186">
        <f t="shared" si="1"/>
        <v>0</v>
      </c>
      <c r="AB19" s="186">
        <f t="shared" si="2"/>
        <v>0</v>
      </c>
      <c r="AC19" s="187">
        <f t="shared" si="3"/>
        <v>1</v>
      </c>
      <c r="AD19" s="187">
        <f>IF(AND(E19="Да",OR(AND(F19 = "Да",ISBLANK(G19)),AND(F19 = "Да", G19 = "В соответствии с техническим заданием"),AND(F19 = "Нет",NOT(G19 = "В соответствии с техническим заданием")))),1,0)</f>
        <v>0</v>
      </c>
      <c r="AE19" s="188">
        <f>IF(AND(E19="Да",OR(AND(F19 = "Да",ISBLANK(H19)),AND(F19 = "Да", H19 = "В соответствии с техническим заданием"),AND(F19 = "Нет",NOT(H19 = "В соответствии с техническим заданием")))),1,0)</f>
        <v>0</v>
      </c>
      <c r="AF19" s="188">
        <f>IF(OR(AND(E19="Нет",F19="Нет"),AND(E19="Да",F19="Нет"),AND(E19="Да",F19="Да")),0,1)</f>
        <v>0</v>
      </c>
      <c r="AG19" s="188">
        <f>IF(AND(Q19="Россия"),1,0)</f>
        <v>0</v>
      </c>
      <c r="AH19" s="188">
        <f>Z19*AG19</f>
        <v>0</v>
      </c>
      <c r="AI19" s="73" t="s">
        <v>105</v>
      </c>
    </row>
    <row r="20" spans="1:35" ht="50.1" customHeight="1" x14ac:dyDescent="0.45">
      <c r="A20" s="174" t="s">
        <v>213</v>
      </c>
      <c r="B20" s="174">
        <v>10</v>
      </c>
      <c r="C20" s="174">
        <v>48</v>
      </c>
      <c r="D20" s="175" t="s">
        <v>214</v>
      </c>
      <c r="E20" s="176" t="s">
        <v>85</v>
      </c>
      <c r="F20" s="177" t="s">
        <v>85</v>
      </c>
      <c r="G20" s="178" t="s">
        <v>128</v>
      </c>
      <c r="H20" s="178" t="s">
        <v>128</v>
      </c>
      <c r="I20" s="179"/>
      <c r="J20" s="180" t="s">
        <v>195</v>
      </c>
      <c r="K20" s="174" t="s">
        <v>196</v>
      </c>
      <c r="L20" s="174">
        <v>4</v>
      </c>
      <c r="M20" s="174" t="s">
        <v>197</v>
      </c>
      <c r="N20" s="181">
        <v>4</v>
      </c>
      <c r="O20" s="174" t="s">
        <v>198</v>
      </c>
      <c r="P20" s="174" t="s">
        <v>199</v>
      </c>
      <c r="Q20" s="177" t="s">
        <v>200</v>
      </c>
      <c r="R20" s="182">
        <v>2228</v>
      </c>
      <c r="S20" s="183">
        <v>0</v>
      </c>
      <c r="T20" s="184" t="s">
        <v>116</v>
      </c>
      <c r="U20" s="182">
        <v>0</v>
      </c>
      <c r="V20" s="185">
        <f>ROUND(ROUND(S20,2)*ROUND(L20,3),2)</f>
        <v>0</v>
      </c>
      <c r="W20" s="185">
        <f>ROUND(V20*IF(UPPER(T20)="18%",18,1)*IF(UPPER(T20)="10%",10,1)*IF(UPPER(T20)="НДС не облагается",0,1)/100,2)</f>
        <v>0</v>
      </c>
      <c r="X20" s="185">
        <f>ROUND(W20+V20,2)</f>
        <v>0</v>
      </c>
      <c r="Y20" s="186">
        <f>IF(S20&gt;IF(U20=0,S20,U20),1,0)</f>
        <v>0</v>
      </c>
      <c r="Z20" s="186">
        <f t="shared" si="0"/>
        <v>0</v>
      </c>
      <c r="AA20" s="186">
        <f t="shared" si="1"/>
        <v>0</v>
      </c>
      <c r="AB20" s="186">
        <f t="shared" si="2"/>
        <v>0</v>
      </c>
      <c r="AC20" s="187">
        <f t="shared" si="3"/>
        <v>1</v>
      </c>
      <c r="AD20" s="187">
        <f>IF(AND(E20="Да",OR(AND(F20 = "Да",ISBLANK(G20)),AND(F20 = "Да", G20 = "В соответствии с техническим заданием"),AND(F20 = "Нет",NOT(G20 = "В соответствии с техническим заданием")))),1,0)</f>
        <v>0</v>
      </c>
      <c r="AE20" s="188">
        <f>IF(AND(E20="Да",OR(AND(F20 = "Да",ISBLANK(H20)),AND(F20 = "Да", H20 = "В соответствии с техническим заданием"),AND(F20 = "Нет",NOT(H20 = "В соответствии с техническим заданием")))),1,0)</f>
        <v>0</v>
      </c>
      <c r="AF20" s="188">
        <f>IF(OR(AND(E20="Нет",F20="Нет"),AND(E20="Да",F20="Нет"),AND(E20="Да",F20="Да")),0,1)</f>
        <v>0</v>
      </c>
      <c r="AG20" s="188">
        <f>IF(AND(Q20="Россия"),1,0)</f>
        <v>0</v>
      </c>
      <c r="AH20" s="188">
        <f>Z20*AG20</f>
        <v>0</v>
      </c>
      <c r="AI20" s="73" t="s">
        <v>105</v>
      </c>
    </row>
    <row r="21" spans="1:35" ht="50.1" customHeight="1" x14ac:dyDescent="0.45">
      <c r="A21" s="174" t="s">
        <v>215</v>
      </c>
      <c r="B21" s="174">
        <v>11</v>
      </c>
      <c r="C21" s="174">
        <v>44</v>
      </c>
      <c r="D21" s="175" t="s">
        <v>216</v>
      </c>
      <c r="E21" s="176" t="s">
        <v>85</v>
      </c>
      <c r="F21" s="177" t="s">
        <v>85</v>
      </c>
      <c r="G21" s="178" t="s">
        <v>128</v>
      </c>
      <c r="H21" s="178" t="s">
        <v>128</v>
      </c>
      <c r="I21" s="179"/>
      <c r="J21" s="180" t="s">
        <v>195</v>
      </c>
      <c r="K21" s="174" t="s">
        <v>196</v>
      </c>
      <c r="L21" s="174">
        <v>5</v>
      </c>
      <c r="M21" s="174" t="s">
        <v>197</v>
      </c>
      <c r="N21" s="181">
        <v>5</v>
      </c>
      <c r="O21" s="174" t="s">
        <v>198</v>
      </c>
      <c r="P21" s="174" t="s">
        <v>199</v>
      </c>
      <c r="Q21" s="177" t="s">
        <v>200</v>
      </c>
      <c r="R21" s="182">
        <v>6465</v>
      </c>
      <c r="S21" s="183">
        <v>0</v>
      </c>
      <c r="T21" s="184" t="s">
        <v>116</v>
      </c>
      <c r="U21" s="182">
        <v>0</v>
      </c>
      <c r="V21" s="185">
        <f>ROUND(ROUND(S21,2)*ROUND(L21,3),2)</f>
        <v>0</v>
      </c>
      <c r="W21" s="185">
        <f>ROUND(V21*IF(UPPER(T21)="18%",18,1)*IF(UPPER(T21)="10%",10,1)*IF(UPPER(T21)="НДС не облагается",0,1)/100,2)</f>
        <v>0</v>
      </c>
      <c r="X21" s="185">
        <f>ROUND(W21+V21,2)</f>
        <v>0</v>
      </c>
      <c r="Y21" s="186">
        <f>IF(S21&gt;IF(U21=0,S21,U21),1,0)</f>
        <v>0</v>
      </c>
      <c r="Z21" s="186">
        <f t="shared" si="0"/>
        <v>0</v>
      </c>
      <c r="AA21" s="186">
        <f t="shared" si="1"/>
        <v>0</v>
      </c>
      <c r="AB21" s="186">
        <f t="shared" si="2"/>
        <v>0</v>
      </c>
      <c r="AC21" s="187">
        <f t="shared" si="3"/>
        <v>1</v>
      </c>
      <c r="AD21" s="187">
        <f>IF(AND(E21="Да",OR(AND(F21 = "Да",ISBLANK(G21)),AND(F21 = "Да", G21 = "В соответствии с техническим заданием"),AND(F21 = "Нет",NOT(G21 = "В соответствии с техническим заданием")))),1,0)</f>
        <v>0</v>
      </c>
      <c r="AE21" s="188">
        <f>IF(AND(E21="Да",OR(AND(F21 = "Да",ISBLANK(H21)),AND(F21 = "Да", H21 = "В соответствии с техническим заданием"),AND(F21 = "Нет",NOT(H21 = "В соответствии с техническим заданием")))),1,0)</f>
        <v>0</v>
      </c>
      <c r="AF21" s="188">
        <f>IF(OR(AND(E21="Нет",F21="Нет"),AND(E21="Да",F21="Нет"),AND(E21="Да",F21="Да")),0,1)</f>
        <v>0</v>
      </c>
      <c r="AG21" s="188">
        <f>IF(AND(Q21="Россия"),1,0)</f>
        <v>0</v>
      </c>
      <c r="AH21" s="188">
        <f>Z21*AG21</f>
        <v>0</v>
      </c>
      <c r="AI21" s="73" t="s">
        <v>105</v>
      </c>
    </row>
    <row r="22" spans="1:35" ht="50.1" customHeight="1" x14ac:dyDescent="0.25">
      <c r="A22" s="138" t="s">
        <v>114</v>
      </c>
      <c r="B22" s="138"/>
      <c r="C22" s="138"/>
      <c r="D22" s="138"/>
      <c r="E22" s="138"/>
      <c r="F22" s="138"/>
      <c r="G22" s="138"/>
      <c r="H22" s="138"/>
      <c r="I22" s="138"/>
      <c r="J22" s="138"/>
      <c r="K22" s="138"/>
      <c r="L22" s="138"/>
      <c r="M22" s="138"/>
      <c r="N22" s="138"/>
      <c r="O22" s="138"/>
      <c r="P22" s="138"/>
      <c r="Q22" s="138"/>
      <c r="R22" s="138"/>
      <c r="S22" s="138"/>
      <c r="T22" s="138"/>
      <c r="U22" s="138"/>
      <c r="V22" s="138"/>
      <c r="W22" s="139"/>
      <c r="X22" s="104">
        <f>SUM(Z8:Z31)</f>
        <v>0</v>
      </c>
      <c r="Y22" s="86"/>
      <c r="Z22" s="85"/>
      <c r="AA22" s="85"/>
      <c r="AB22" s="85"/>
      <c r="AC22" s="85"/>
    </row>
    <row r="23" spans="1:35" ht="50.1" customHeight="1" x14ac:dyDescent="0.25">
      <c r="A23" s="140" t="s">
        <v>115</v>
      </c>
      <c r="B23" s="138"/>
      <c r="C23" s="138"/>
      <c r="D23" s="138"/>
      <c r="E23" s="138"/>
      <c r="F23" s="138"/>
      <c r="G23" s="138"/>
      <c r="H23" s="138"/>
      <c r="I23" s="138"/>
      <c r="J23" s="138"/>
      <c r="K23" s="138"/>
      <c r="L23" s="138"/>
      <c r="M23" s="138"/>
      <c r="N23" s="138"/>
      <c r="O23" s="138"/>
      <c r="P23" s="138"/>
      <c r="Q23" s="138"/>
      <c r="R23" s="138"/>
      <c r="S23" s="138"/>
      <c r="T23" s="138"/>
      <c r="U23" s="138"/>
      <c r="V23" s="138"/>
      <c r="W23" s="139"/>
      <c r="X23" s="104">
        <f>SUM(AB10:AB24)</f>
        <v>0</v>
      </c>
      <c r="Y23" s="86"/>
      <c r="Z23" s="85"/>
      <c r="AA23" s="85"/>
      <c r="AB23" s="85"/>
      <c r="AC23" s="85"/>
    </row>
    <row r="24" spans="1:35" ht="50.1" customHeight="1" x14ac:dyDescent="0.25">
      <c r="A24" s="140" t="s">
        <v>81</v>
      </c>
      <c r="B24" s="138"/>
      <c r="C24" s="138"/>
      <c r="D24" s="138"/>
      <c r="E24" s="138"/>
      <c r="F24" s="138"/>
      <c r="G24" s="138"/>
      <c r="H24" s="138"/>
      <c r="I24" s="138"/>
      <c r="J24" s="138"/>
      <c r="K24" s="138"/>
      <c r="L24" s="138"/>
      <c r="M24" s="138"/>
      <c r="N24" s="138"/>
      <c r="O24" s="138"/>
      <c r="P24" s="138"/>
      <c r="Q24" s="138"/>
      <c r="R24" s="138"/>
      <c r="S24" s="138"/>
      <c r="T24" s="138"/>
      <c r="U24" s="138"/>
      <c r="V24" s="138"/>
      <c r="W24" s="139"/>
      <c r="X24" s="104">
        <f>SUM(AA:AA)</f>
        <v>0</v>
      </c>
      <c r="Y24" s="86"/>
      <c r="Z24" s="85"/>
      <c r="AA24" s="85"/>
      <c r="AB24" s="85"/>
      <c r="AC24" s="85"/>
    </row>
    <row r="25" spans="1:35" ht="50.1" customHeight="1" x14ac:dyDescent="0.25">
      <c r="B25" s="58" t="s">
        <v>55</v>
      </c>
      <c r="C25" s="17"/>
      <c r="D25" s="77"/>
      <c r="E25" s="77"/>
      <c r="F25" s="77"/>
      <c r="G25" s="77"/>
      <c r="H25" s="77"/>
      <c r="I25" s="78"/>
      <c r="J25" s="78"/>
      <c r="K25" s="78"/>
      <c r="L25" s="78"/>
      <c r="M25" s="78"/>
      <c r="N25" s="78"/>
      <c r="O25" s="78"/>
      <c r="P25" s="78"/>
      <c r="Q25" s="78"/>
      <c r="R25" s="78"/>
      <c r="S25" s="79"/>
      <c r="T25" s="79"/>
      <c r="U25" s="79"/>
      <c r="V25" s="79"/>
      <c r="W25" s="79"/>
      <c r="X25" s="80"/>
      <c r="Y25" s="80"/>
    </row>
    <row r="26" spans="1:35" ht="50.1" customHeight="1" x14ac:dyDescent="0.25">
      <c r="B26" s="58" t="s">
        <v>56</v>
      </c>
      <c r="D26" s="81"/>
      <c r="E26" s="81"/>
      <c r="F26" s="81"/>
      <c r="G26" s="81"/>
      <c r="H26" s="81"/>
      <c r="I26" s="76"/>
      <c r="J26" s="76"/>
      <c r="K26" s="76"/>
      <c r="L26" s="76"/>
      <c r="M26" s="76"/>
      <c r="N26" s="76"/>
      <c r="O26" s="76"/>
      <c r="P26" s="76"/>
      <c r="Q26" s="76"/>
      <c r="R26" s="76"/>
      <c r="S26" s="82"/>
      <c r="T26" s="82"/>
      <c r="U26" s="82"/>
      <c r="V26" s="82"/>
      <c r="W26" s="82"/>
      <c r="X26" s="83"/>
      <c r="Y26" s="83"/>
    </row>
    <row r="27" spans="1:35" ht="50.1" customHeight="1" x14ac:dyDescent="0.25">
      <c r="H27" s="19"/>
      <c r="I27" s="18"/>
      <c r="J27" s="18"/>
      <c r="S27" s="21"/>
      <c r="T27" s="21"/>
      <c r="U27" s="21"/>
      <c r="V27" s="21"/>
      <c r="W27" s="21"/>
      <c r="X27" s="10"/>
      <c r="Y27" s="10"/>
    </row>
    <row r="28" spans="1:35" ht="50.1" customHeight="1" x14ac:dyDescent="0.25">
      <c r="A28" s="13"/>
      <c r="B28" s="13"/>
      <c r="C28" s="13"/>
      <c r="D28" s="1" t="s">
        <v>22</v>
      </c>
      <c r="E28" s="38"/>
      <c r="F28" s="38"/>
      <c r="G28" s="37"/>
      <c r="H28" s="76" t="s">
        <v>69</v>
      </c>
      <c r="I28" s="19"/>
      <c r="J28" s="20"/>
      <c r="K28" s="14"/>
      <c r="L28" s="14"/>
      <c r="M28" s="14"/>
      <c r="N28" s="14"/>
      <c r="O28" s="14"/>
      <c r="P28" s="14"/>
      <c r="Q28" s="14"/>
      <c r="R28" s="14"/>
      <c r="S28" s="20"/>
      <c r="T28" s="20"/>
      <c r="U28" s="20"/>
      <c r="V28" s="20"/>
      <c r="W28" s="20"/>
      <c r="X28" s="14"/>
      <c r="Y28" s="14"/>
      <c r="Z28" s="72"/>
    </row>
    <row r="29" spans="1:35" ht="50.1" customHeight="1" x14ac:dyDescent="0.25">
      <c r="D29" s="37" t="s">
        <v>8</v>
      </c>
      <c r="E29" s="1"/>
      <c r="F29" s="1"/>
      <c r="G29" s="1"/>
      <c r="H29" s="18"/>
      <c r="I29" s="19"/>
      <c r="J29" s="18"/>
      <c r="S29" s="22"/>
      <c r="T29" s="22"/>
      <c r="U29" s="22"/>
      <c r="V29" s="22"/>
      <c r="W29" s="22"/>
    </row>
    <row r="30" spans="1:35" ht="50.1" customHeight="1" x14ac:dyDescent="0.25">
      <c r="D30" s="1" t="s">
        <v>9</v>
      </c>
      <c r="E30" s="1"/>
      <c r="F30" s="1"/>
      <c r="G30" s="1"/>
      <c r="H30" s="18"/>
      <c r="I30" s="19"/>
      <c r="J30" s="18"/>
      <c r="S30" s="22"/>
      <c r="T30" s="22"/>
      <c r="U30" s="22"/>
      <c r="V30" s="22"/>
      <c r="W30" s="22"/>
    </row>
    <row r="31" spans="1:35" ht="50.1" customHeight="1" x14ac:dyDescent="0.25">
      <c r="H31" s="19"/>
      <c r="I31" s="18"/>
      <c r="J31" s="18"/>
      <c r="S31" s="22"/>
      <c r="T31" s="22"/>
      <c r="U31" s="22"/>
      <c r="V31" s="22"/>
      <c r="W31" s="22"/>
      <c r="X31" s="10"/>
      <c r="Y31" s="10"/>
    </row>
    <row r="32" spans="1:35"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0"/>
      <c r="Y762" s="10"/>
    </row>
    <row r="763" spans="8:25" ht="50.1" customHeight="1" x14ac:dyDescent="0.25">
      <c r="H763" s="19"/>
      <c r="I763" s="18"/>
      <c r="J763" s="18"/>
      <c r="S763" s="22"/>
      <c r="T763" s="22"/>
      <c r="U763" s="22"/>
      <c r="V763" s="22"/>
      <c r="W763" s="22"/>
      <c r="X763" s="10"/>
      <c r="Y763" s="10"/>
    </row>
    <row r="764" spans="8:25" ht="50.1" customHeight="1" x14ac:dyDescent="0.25">
      <c r="H764" s="19"/>
      <c r="I764" s="18"/>
      <c r="J764" s="18"/>
      <c r="S764" s="22"/>
      <c r="T764" s="22"/>
      <c r="U764" s="22"/>
      <c r="V764" s="22"/>
      <c r="W764" s="22"/>
      <c r="X764" s="10"/>
      <c r="Y764" s="10"/>
    </row>
    <row r="765" spans="8:25" ht="50.1" customHeight="1" x14ac:dyDescent="0.25">
      <c r="H765" s="19"/>
      <c r="I765" s="18"/>
      <c r="J765" s="18"/>
      <c r="S765" s="22"/>
      <c r="T765" s="22"/>
      <c r="U765" s="22"/>
      <c r="V765" s="22"/>
      <c r="W765" s="22"/>
      <c r="X765" s="10"/>
      <c r="Y765" s="10"/>
    </row>
    <row r="766" spans="8:25" ht="50.1" customHeight="1" x14ac:dyDescent="0.25">
      <c r="H766" s="19"/>
      <c r="I766" s="18"/>
      <c r="J766" s="18"/>
      <c r="S766" s="22"/>
      <c r="T766" s="22"/>
      <c r="U766" s="22"/>
      <c r="V766" s="22"/>
      <c r="W766" s="22"/>
      <c r="X766" s="10"/>
      <c r="Y766" s="10"/>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H1002" s="19"/>
      <c r="I1002" s="18"/>
      <c r="J1002" s="18"/>
      <c r="S1002" s="22"/>
      <c r="T1002" s="22"/>
      <c r="U1002" s="22"/>
      <c r="V1002" s="22"/>
      <c r="W1002" s="22"/>
      <c r="X1002" s="11"/>
      <c r="Y1002" s="11"/>
    </row>
    <row r="1003" spans="8:25" ht="50.1" customHeight="1" x14ac:dyDescent="0.25">
      <c r="H1003" s="19"/>
      <c r="I1003" s="18"/>
      <c r="J1003" s="18"/>
      <c r="S1003" s="22"/>
      <c r="T1003" s="22"/>
      <c r="U1003" s="22"/>
      <c r="V1003" s="22"/>
      <c r="W1003" s="22"/>
      <c r="X1003" s="11"/>
      <c r="Y1003" s="11"/>
    </row>
    <row r="1004" spans="8:25" ht="50.1" customHeight="1" x14ac:dyDescent="0.25">
      <c r="H1004" s="19"/>
      <c r="I1004" s="18"/>
      <c r="J1004" s="18"/>
      <c r="S1004" s="22"/>
      <c r="T1004" s="22"/>
      <c r="U1004" s="22"/>
      <c r="V1004" s="22"/>
      <c r="W1004" s="22"/>
      <c r="X1004" s="11"/>
      <c r="Y1004" s="11"/>
    </row>
    <row r="1005" spans="8:25" ht="50.1" customHeight="1" x14ac:dyDescent="0.25">
      <c r="H1005" s="19"/>
      <c r="I1005" s="18"/>
      <c r="J1005" s="18"/>
      <c r="S1005" s="22"/>
      <c r="T1005" s="22"/>
      <c r="U1005" s="22"/>
      <c r="V1005" s="22"/>
      <c r="W1005" s="22"/>
      <c r="X1005" s="11"/>
      <c r="Y1005" s="11"/>
    </row>
    <row r="1006" spans="8:25" ht="50.1" customHeight="1" x14ac:dyDescent="0.25">
      <c r="H1006" s="19"/>
      <c r="I1006" s="18"/>
      <c r="J1006" s="18"/>
      <c r="S1006" s="22"/>
      <c r="T1006" s="22"/>
      <c r="U1006" s="22"/>
      <c r="V1006" s="22"/>
      <c r="W1006" s="22"/>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c r="X1142" s="11"/>
      <c r="Y1142" s="11"/>
    </row>
    <row r="1143" spans="24:25" ht="50.1" customHeight="1" x14ac:dyDescent="0.25">
      <c r="X1143" s="11"/>
      <c r="Y1143" s="11"/>
    </row>
    <row r="1144" spans="24:25" ht="50.1" customHeight="1" x14ac:dyDescent="0.25">
      <c r="X1144" s="11"/>
      <c r="Y1144" s="11"/>
    </row>
    <row r="1145" spans="24:25" ht="50.1" customHeight="1" x14ac:dyDescent="0.25">
      <c r="X1145" s="11"/>
      <c r="Y1145" s="11"/>
    </row>
    <row r="1146" spans="24:25" ht="50.1" customHeight="1" x14ac:dyDescent="0.25">
      <c r="X1146" s="11"/>
      <c r="Y1146" s="11"/>
    </row>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28:G28" name="Диапазон4"/>
    <protectedRange sqref="D29" name="Диапазон5"/>
    <protectedRange sqref="Q11:Q21" name="ППРФ925_1"/>
    <protectedRange sqref="I11:J21" name="Диапазон2_1_2"/>
    <protectedRange sqref="S11:T21" name="Диапазон3_1_1"/>
    <protectedRange sqref="G11:G21" name="Диапазон2_1_1_2"/>
    <protectedRange sqref="H11:H21" name="Диапазон2_1_1_1_1"/>
    <protectedRange sqref="F11:F21" name="Диапазон8_1"/>
  </protectedRanges>
  <mergeCells count="15">
    <mergeCell ref="H5:X5"/>
    <mergeCell ref="A22:W22"/>
    <mergeCell ref="A23:W23"/>
    <mergeCell ref="A24:W24"/>
    <mergeCell ref="AJ1:AN2"/>
    <mergeCell ref="AD8:AG8"/>
    <mergeCell ref="H1:P1"/>
    <mergeCell ref="B3:D3"/>
    <mergeCell ref="B6:D6"/>
    <mergeCell ref="E6:L6"/>
    <mergeCell ref="H2:P2"/>
    <mergeCell ref="F8:X8"/>
    <mergeCell ref="H3:P3"/>
    <mergeCell ref="H4:X4"/>
    <mergeCell ref="H7:P7"/>
  </mergeCells>
  <conditionalFormatting sqref="S11:S21">
    <cfRule type="expression" dxfId="0" priority="1">
      <formula>S11&gt;IF(#REF!=0,S11,#REF!)</formula>
    </cfRule>
  </conditionalFormatting>
  <dataValidations count="5">
    <dataValidation type="list" allowBlank="1" showInputMessage="1" showErrorMessage="1" sqref="Q11:Q21">
      <formula1>$AJ$5:$AK$5</formula1>
    </dataValidation>
    <dataValidation type="list" sqref="G11:H2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21">
      <formula1>$AJ$3:$AL$3</formula1>
    </dataValidation>
    <dataValidation type="list" sqref="J11:J2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2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148501</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148501</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148501</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2018-03-05T08:26:35Z</dcterms:modified>
  <cp:contentStatus>v2017_1</cp:contentStatus>
</cp:coreProperties>
</file>