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'1.1.'!$D$35:$D$1154</definedName>
    <definedName name="Nomenclatura" localSheetId="2">'1.2. '!$D$5:$D$1134</definedName>
    <definedName name="Print_Area" localSheetId="0">'1.1.'!$A$1:$X$44</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'1.1.'!$L$35:$L$65562</definedName>
    <definedName name="НаименованиеПредметаЗакупки">'1.1.'!$D$9</definedName>
    <definedName name="НомерСертификатаИмя">'1.1.'!$J$35:$J$65562</definedName>
    <definedName name="Период" localSheetId="2">'1.2. '!$L$5:$L$20</definedName>
    <definedName name="Период" localSheetId="5">'[1]Коммерческое предложение'!$Q$54:$Q$55</definedName>
    <definedName name="Период">'1.1.'!$Z$39:$Z$40</definedName>
    <definedName name="ТехническиеХарактеристики">'1.1.'!$H$9</definedName>
  </definedNames>
  <calcPr calcId="145621" refMode="R1C1"/>
</workbook>
</file>

<file path=xl/calcChain.xml><?xml version="1.0" encoding="utf-8"?>
<calcChain xmlns="http://schemas.openxmlformats.org/spreadsheetml/2006/main">
  <c r="AG34" i="1" l="1"/>
  <c r="AF34" i="1"/>
  <c r="AE34" i="1"/>
  <c r="AD34" i="1"/>
  <c r="AC34" i="1"/>
  <c r="AB34" i="1"/>
  <c r="Y34" i="1"/>
  <c r="V34" i="1"/>
  <c r="W34" i="1" s="1"/>
  <c r="AG33" i="1"/>
  <c r="AF33" i="1"/>
  <c r="AE33" i="1"/>
  <c r="AD33" i="1"/>
  <c r="AC33" i="1"/>
  <c r="Y33" i="1"/>
  <c r="V33" i="1"/>
  <c r="W33" i="1" s="1"/>
  <c r="AG32" i="1"/>
  <c r="AF32" i="1"/>
  <c r="AE32" i="1"/>
  <c r="AD32" i="1"/>
  <c r="AC32" i="1"/>
  <c r="Y32" i="1"/>
  <c r="V32" i="1"/>
  <c r="AB32" i="1" s="1"/>
  <c r="AG31" i="1"/>
  <c r="AF31" i="1"/>
  <c r="AE31" i="1"/>
  <c r="AD31" i="1"/>
  <c r="AC31" i="1"/>
  <c r="Y31" i="1"/>
  <c r="W31" i="1"/>
  <c r="X31" i="1" s="1"/>
  <c r="Z31" i="1" s="1"/>
  <c r="AH31" i="1" s="1"/>
  <c r="V31" i="1"/>
  <c r="AB31" i="1" s="1"/>
  <c r="AG30" i="1"/>
  <c r="AF30" i="1"/>
  <c r="AE30" i="1"/>
  <c r="AD30" i="1"/>
  <c r="AC30" i="1"/>
  <c r="AB30" i="1"/>
  <c r="Y30" i="1"/>
  <c r="V30" i="1"/>
  <c r="W30" i="1" s="1"/>
  <c r="AG29" i="1"/>
  <c r="AF29" i="1"/>
  <c r="AE29" i="1"/>
  <c r="AD29" i="1"/>
  <c r="AC29" i="1"/>
  <c r="Y29" i="1"/>
  <c r="V29" i="1"/>
  <c r="W29" i="1" s="1"/>
  <c r="AA29" i="1" s="1"/>
  <c r="AG28" i="1"/>
  <c r="AF28" i="1"/>
  <c r="AE28" i="1"/>
  <c r="AD28" i="1"/>
  <c r="AC28" i="1"/>
  <c r="Y28" i="1"/>
  <c r="V28" i="1"/>
  <c r="W28" i="1" s="1"/>
  <c r="AG27" i="1"/>
  <c r="AF27" i="1"/>
  <c r="AE27" i="1"/>
  <c r="AD27" i="1"/>
  <c r="AC27" i="1"/>
  <c r="Y27" i="1"/>
  <c r="V27" i="1"/>
  <c r="AB27" i="1" s="1"/>
  <c r="AG26" i="1"/>
  <c r="AF26" i="1"/>
  <c r="AE26" i="1"/>
  <c r="AD26" i="1"/>
  <c r="AC26" i="1"/>
  <c r="AB26" i="1"/>
  <c r="Y26" i="1"/>
  <c r="V26" i="1"/>
  <c r="W26" i="1" s="1"/>
  <c r="AG25" i="1"/>
  <c r="AF25" i="1"/>
  <c r="AE25" i="1"/>
  <c r="AD25" i="1"/>
  <c r="AC25" i="1"/>
  <c r="Y25" i="1"/>
  <c r="V25" i="1"/>
  <c r="W25" i="1" s="1"/>
  <c r="AG24" i="1"/>
  <c r="AF24" i="1"/>
  <c r="AE24" i="1"/>
  <c r="AD24" i="1"/>
  <c r="AC24" i="1"/>
  <c r="Y24" i="1"/>
  <c r="V24" i="1"/>
  <c r="AB24" i="1" s="1"/>
  <c r="AG23" i="1"/>
  <c r="AF23" i="1"/>
  <c r="AE23" i="1"/>
  <c r="AD23" i="1"/>
  <c r="AC23" i="1"/>
  <c r="AB23" i="1"/>
  <c r="Y23" i="1"/>
  <c r="V23" i="1"/>
  <c r="W23" i="1" s="1"/>
  <c r="AG22" i="1"/>
  <c r="AF22" i="1"/>
  <c r="AE22" i="1"/>
  <c r="AD22" i="1"/>
  <c r="AC22" i="1"/>
  <c r="Y22" i="1"/>
  <c r="V22" i="1"/>
  <c r="W22" i="1" s="1"/>
  <c r="AG21" i="1"/>
  <c r="AF21" i="1"/>
  <c r="AE21" i="1"/>
  <c r="AD21" i="1"/>
  <c r="AC21" i="1"/>
  <c r="Y21" i="1"/>
  <c r="V21" i="1"/>
  <c r="AB21" i="1" s="1"/>
  <c r="AG20" i="1"/>
  <c r="AF20" i="1"/>
  <c r="AE20" i="1"/>
  <c r="AD20" i="1"/>
  <c r="AC20" i="1"/>
  <c r="Y20" i="1"/>
  <c r="V20" i="1"/>
  <c r="W20" i="1" s="1"/>
  <c r="AG19" i="1"/>
  <c r="AF19" i="1"/>
  <c r="AE19" i="1"/>
  <c r="AD19" i="1"/>
  <c r="AC19" i="1"/>
  <c r="Y19" i="1"/>
  <c r="V19" i="1"/>
  <c r="AB19" i="1" s="1"/>
  <c r="AG18" i="1"/>
  <c r="AF18" i="1"/>
  <c r="AE18" i="1"/>
  <c r="AD18" i="1"/>
  <c r="AC18" i="1"/>
  <c r="Y18" i="1"/>
  <c r="V18" i="1"/>
  <c r="W18" i="1" s="1"/>
  <c r="AG17" i="1"/>
  <c r="AF17" i="1"/>
  <c r="AE17" i="1"/>
  <c r="AD17" i="1"/>
  <c r="AC17" i="1"/>
  <c r="Y17" i="1"/>
  <c r="V17" i="1"/>
  <c r="W17" i="1" s="1"/>
  <c r="AG16" i="1"/>
  <c r="AF16" i="1"/>
  <c r="AE16" i="1"/>
  <c r="AD16" i="1"/>
  <c r="AC16" i="1"/>
  <c r="Y16" i="1"/>
  <c r="V16" i="1"/>
  <c r="AB16" i="1" s="1"/>
  <c r="AG15" i="1"/>
  <c r="AF15" i="1"/>
  <c r="AE15" i="1"/>
  <c r="AD15" i="1"/>
  <c r="AC15" i="1"/>
  <c r="AB15" i="1"/>
  <c r="Y15" i="1"/>
  <c r="V15" i="1"/>
  <c r="W15" i="1" s="1"/>
  <c r="AG14" i="1"/>
  <c r="AF14" i="1"/>
  <c r="AE14" i="1"/>
  <c r="AD14" i="1"/>
  <c r="AC14" i="1"/>
  <c r="Y14" i="1"/>
  <c r="V14" i="1"/>
  <c r="AB14" i="1" s="1"/>
  <c r="AG13" i="1"/>
  <c r="AF13" i="1"/>
  <c r="AE13" i="1"/>
  <c r="AD13" i="1"/>
  <c r="AC13" i="1"/>
  <c r="Y13" i="1"/>
  <c r="V13" i="1"/>
  <c r="AB13" i="1" s="1"/>
  <c r="AG12" i="1"/>
  <c r="AF12" i="1"/>
  <c r="AE12" i="1"/>
  <c r="AD12" i="1"/>
  <c r="AC12" i="1"/>
  <c r="Y12" i="1"/>
  <c r="V12" i="1"/>
  <c r="W12" i="1" s="1"/>
  <c r="AG11" i="1"/>
  <c r="AF11" i="1"/>
  <c r="AE11" i="1"/>
  <c r="AD11" i="1"/>
  <c r="AC11" i="1"/>
  <c r="Y11" i="1"/>
  <c r="V11" i="1"/>
  <c r="AB11" i="1" s="1"/>
  <c r="AA22" i="1" l="1"/>
  <c r="X22" i="1"/>
  <c r="Z22" i="1" s="1"/>
  <c r="AH22" i="1" s="1"/>
  <c r="AA30" i="1"/>
  <c r="X30" i="1"/>
  <c r="Z30" i="1" s="1"/>
  <c r="AH30" i="1" s="1"/>
  <c r="X15" i="1"/>
  <c r="Z15" i="1" s="1"/>
  <c r="AH15" i="1" s="1"/>
  <c r="AA15" i="1"/>
  <c r="X23" i="1"/>
  <c r="Z23" i="1" s="1"/>
  <c r="AH23" i="1" s="1"/>
  <c r="AA23" i="1"/>
  <c r="AB22" i="1"/>
  <c r="AB29" i="1"/>
  <c r="AA31" i="1"/>
  <c r="AB12" i="1"/>
  <c r="W14" i="1"/>
  <c r="W21" i="1"/>
  <c r="AA21" i="1" s="1"/>
  <c r="W11" i="1"/>
  <c r="AA11" i="1" s="1"/>
  <c r="AB18" i="1"/>
  <c r="W13" i="1"/>
  <c r="AA13" i="1" s="1"/>
  <c r="W19" i="1"/>
  <c r="AA19" i="1" s="1"/>
  <c r="W27" i="1"/>
  <c r="AA27" i="1" s="1"/>
  <c r="AA33" i="1"/>
  <c r="X33" i="1"/>
  <c r="Z33" i="1" s="1"/>
  <c r="AH33" i="1" s="1"/>
  <c r="X34" i="1"/>
  <c r="Z34" i="1" s="1"/>
  <c r="AH34" i="1" s="1"/>
  <c r="AA34" i="1"/>
  <c r="X12" i="1"/>
  <c r="Z12" i="1" s="1"/>
  <c r="AH12" i="1" s="1"/>
  <c r="AA12" i="1"/>
  <c r="X20" i="1"/>
  <c r="Z20" i="1" s="1"/>
  <c r="AH20" i="1" s="1"/>
  <c r="AA20" i="1"/>
  <c r="X26" i="1"/>
  <c r="Z26" i="1" s="1"/>
  <c r="AH26" i="1" s="1"/>
  <c r="AA26" i="1"/>
  <c r="X28" i="1"/>
  <c r="Z28" i="1" s="1"/>
  <c r="AH28" i="1" s="1"/>
  <c r="AA28" i="1"/>
  <c r="X18" i="1"/>
  <c r="Z18" i="1" s="1"/>
  <c r="AH18" i="1" s="1"/>
  <c r="AA18" i="1"/>
  <c r="AA17" i="1"/>
  <c r="X17" i="1"/>
  <c r="Z17" i="1" s="1"/>
  <c r="AH17" i="1" s="1"/>
  <c r="AA25" i="1"/>
  <c r="X25" i="1"/>
  <c r="Z25" i="1" s="1"/>
  <c r="AH25" i="1" s="1"/>
  <c r="W16" i="1"/>
  <c r="X19" i="1"/>
  <c r="Z19" i="1" s="1"/>
  <c r="AH19" i="1" s="1"/>
  <c r="W24" i="1"/>
  <c r="W32" i="1"/>
  <c r="AB20" i="1"/>
  <c r="AB28" i="1"/>
  <c r="X13" i="1"/>
  <c r="Z13" i="1" s="1"/>
  <c r="AH13" i="1" s="1"/>
  <c r="AB17" i="1"/>
  <c r="AB25" i="1"/>
  <c r="X29" i="1"/>
  <c r="Z29" i="1" s="1"/>
  <c r="AH29" i="1" s="1"/>
  <c r="AB33" i="1"/>
  <c r="X21" i="1" l="1"/>
  <c r="Z21" i="1" s="1"/>
  <c r="AH21" i="1" s="1"/>
  <c r="X11" i="1"/>
  <c r="Z11" i="1" s="1"/>
  <c r="AH11" i="1" s="1"/>
  <c r="AA14" i="1"/>
  <c r="X14" i="1"/>
  <c r="Z14" i="1" s="1"/>
  <c r="AH14" i="1" s="1"/>
  <c r="X27" i="1"/>
  <c r="Z27" i="1" s="1"/>
  <c r="AH27" i="1" s="1"/>
  <c r="AA24" i="1"/>
  <c r="X24" i="1"/>
  <c r="Z24" i="1" s="1"/>
  <c r="AH24" i="1" s="1"/>
  <c r="AA32" i="1"/>
  <c r="X32" i="1"/>
  <c r="Z32" i="1" s="1"/>
  <c r="AH32" i="1" s="1"/>
  <c r="AA16" i="1"/>
  <c r="X16" i="1"/>
  <c r="Z16" i="1" s="1"/>
  <c r="AH16" i="1" s="1"/>
  <c r="E6" i="7" l="1"/>
  <c r="D6" i="7"/>
  <c r="F6" i="7"/>
  <c r="G6" i="7"/>
  <c r="B3" i="2" l="1"/>
  <c r="D3" i="4"/>
  <c r="F3" i="6"/>
  <c r="H5" i="1" l="1"/>
  <c r="H4" i="1"/>
  <c r="H3" i="1" l="1"/>
  <c r="H7" i="1" l="1"/>
  <c r="H1" i="1" l="1"/>
  <c r="AH8" i="1" l="1"/>
  <c r="M4" i="6"/>
  <c r="N4" i="6" s="1"/>
  <c r="X36" i="1"/>
  <c r="X37" i="1"/>
  <c r="X35" i="1" l="1"/>
  <c r="H2" i="1" l="1"/>
</calcChain>
</file>

<file path=xl/sharedStrings.xml><?xml version="1.0" encoding="utf-8"?>
<sst xmlns="http://schemas.openxmlformats.org/spreadsheetml/2006/main" count="600" uniqueCount="250">
  <si>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</si>
  <si>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</si>
  <si>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</si>
  <si>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</si>
  <si>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</si>
  <si>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</si>
  <si>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</si>
  <si>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</si>
  <si>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</si>
  <si>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</si>
  <si>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</si>
  <si>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</si>
  <si>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</si>
  <si>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</si>
  <si>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</si>
  <si>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</si>
  <si>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</si>
  <si>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</si>
  <si>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</si>
  <si>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</si>
  <si>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</si>
  <si>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</si>
  <si>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</si>
  <si>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</si>
  <si>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</si>
  <si>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</si>
  <si>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</si>
  <si>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</si>
  <si>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</si>
  <si>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</si>
  <si>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</si>
  <si>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</si>
  <si>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</si>
  <si>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</si>
  <si>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</si>
  <si>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</si>
  <si>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</si>
  <si>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</si>
  <si>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</si>
  <si>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</si>
  <si>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</si>
  <si>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</si>
  <si>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</si>
  <si>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</si>
  <si>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</si>
  <si>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</si>
  <si>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</si>
  <si>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</si>
  <si>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</si>
  <si>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</si>
  <si>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</si>
  <si>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</si>
  <si>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</si>
  <si>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</si>
  <si>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</si>
  <si>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</si>
  <si>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</si>
  <si>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</si>
  <si>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</si>
  <si>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</si>
  <si>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</si>
  <si>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</si>
  <si>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</si>
  <si>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</si>
  <si>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</si>
  <si>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</si>
  <si>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</si>
  <si>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</si>
  <si>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</si>
  <si>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</si>
  <si>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</si>
  <si>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</si>
  <si>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</si>
  <si>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</si>
  <si>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</si>
  <si>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</si>
  <si>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</si>
  <si>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</si>
  <si>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</si>
  <si>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</si>
  <si>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</si>
  <si>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</si>
  <si>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</si>
  <si>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</si>
  <si>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</si>
  <si>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</si>
  <si>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</si>
  <si>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</si>
  <si>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</si>
  <si>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</si>
  <si>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</si>
  <si>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</si>
  <si>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</si>
  <si>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</si>
  <si>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</si>
  <si>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</si>
  <si>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</si>
  <si>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</si>
  <si>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</si>
  <si>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</si>
  <si>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</si>
  <si>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</si>
  <si>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</si>
  <si>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</si>
  <si>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</si>
  <si>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</si>
  <si>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</si>
  <si>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</si>
  <si>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</si>
  <si>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</si>
  <si>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</si>
  <si>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</si>
  <si>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</si>
  <si>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</si>
  <si>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</si>
  <si>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</si>
  <si>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</si>
  <si>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</si>
  <si>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</si>
  <si>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</si>
  <si>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</si>
  <si>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</si>
  <si>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</si>
  <si>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</si>
  <si>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</si>
  <si>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</si>
  <si>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</si>
  <si>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</si>
  <si>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</si>
  <si>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</si>
  <si>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</si>
  <si>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</si>
  <si>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</si>
  <si>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</si>
  <si>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</si>
  <si>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</si>
  <si>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</si>
  <si>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</si>
  <si>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</si>
  <si>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</si>
  <si>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</si>
  <si>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</si>
  <si>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</si>
  <si>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</si>
  <si>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</si>
  <si>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</si>
  <si>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</si>
  <si>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</si>
  <si>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</si>
  <si>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</si>
  <si>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</si>
  <si>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</si>
  <si>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</si>
  <si>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</si>
  <si>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</si>
  <si>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</si>
  <si>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</si>
  <si>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</si>
  <si>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</si>
  <si>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</si>
  <si>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</si>
  <si>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</si>
  <si>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</si>
  <si>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</si>
  <si>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</si>
  <si>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</si>
  <si>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</si>
  <si>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</si>
  <si>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</si>
  <si>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</si>
  <si>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</si>
  <si>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</si>
  <si>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</si>
  <si>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</si>
  <si>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</si>
  <si>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</si>
  <si>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</si>
  <si>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</si>
  <si>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</si>
  <si>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</si>
  <si>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</si>
  <si>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</si>
  <si>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</si>
  <si>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</si>
  <si>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</si>
  <si>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</si>
  <si>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</si>
  <si>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</si>
  <si>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</si>
  <si>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</si>
  <si>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</si>
  <si>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</si>
  <si>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</si>
  <si>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0d6361bd-7a53-4c2d-817a-9ea296c97a2b</t>
  </si>
  <si>
    <t>Труба стальная водогазопроводная 15ммx2.8мм ГОСТ 3262-75</t>
  </si>
  <si>
    <t>Укажите номер сертификата или выберите &lt;&lt;Нет&gt;&gt;</t>
  </si>
  <si>
    <t>Тонна; метрическая тонна (1000 кг)</t>
  </si>
  <si>
    <t>11085</t>
  </si>
  <si>
    <t>Акционерное общество "Челябинскгоргаз"</t>
  </si>
  <si>
    <t>454087, г. Челябинск, ул. Рылеева, д. 8</t>
  </si>
  <si>
    <t>Иное</t>
  </si>
  <si>
    <t>763adeea-d5b5-4d67-a25b-9b07227a4171</t>
  </si>
  <si>
    <t>Труба стальная водогазопроводная 20ммx2.8мм ГОСТ 3262-75</t>
  </si>
  <si>
    <t>b355ac3e-42d6-43f7-8a7b-d79097e125d1</t>
  </si>
  <si>
    <t>Труба стальная водогазопроводная 25ммx2.8мм ГОСТ 3262-75</t>
  </si>
  <si>
    <t>3051e990-009a-41ad-9349-f7483f3f33e6</t>
  </si>
  <si>
    <t>Труба стальная водогазопроводная 32ммx3.2мм ГОСТ 3262-75</t>
  </si>
  <si>
    <t>80843794-9496-4ad9-8f30-3018252c5a77</t>
  </si>
  <si>
    <t>Труба стальная бесшовная холоднодеформированная</t>
  </si>
  <si>
    <t>889c950b-e5ac-4e19-8eb4-71733f1a3ec0</t>
  </si>
  <si>
    <t>25d4847e-4340-4ff0-b97b-7a9ca911ab7f</t>
  </si>
  <si>
    <t>Труба стальная бесшовная теплодеформированная D32х3 ГОСТ 8734-75</t>
  </si>
  <si>
    <t>a3cea21f-7dae-4622-bab2-6869b625a83b</t>
  </si>
  <si>
    <t>Труба стальная бесшовная теплодеформированная D38х3 ГОСТ 8734-75</t>
  </si>
  <si>
    <t>f97714d8-bee1-454e-a1b5-b58096ff258a</t>
  </si>
  <si>
    <t>Труба стальная электросварная прямошовная D57х3.5 ГОСТ 10704-91</t>
  </si>
  <si>
    <t>34a1c866-8b96-4d23-b71e-2426a3cd9f5c</t>
  </si>
  <si>
    <t>Труба стальная электросварная прямошовная D76х3.5 ГОСТ 10704-91</t>
  </si>
  <si>
    <t>87d73522-74f2-4034-8c70-63f39b88fa19</t>
  </si>
  <si>
    <t>Труба стальная электросварная прямошовная D89х4 ГОСТ 10705-80</t>
  </si>
  <si>
    <t>ee1cc657-d29d-4f48-8f13-ed96014e4efc</t>
  </si>
  <si>
    <t>Труба стальная электросварная прямошовная D108х4 ГОСТ 10704-91</t>
  </si>
  <si>
    <t>048a0c59-fb9b-4d58-8845-a24a2f252ca0</t>
  </si>
  <si>
    <t>Труба стальная электросварная прямошовная D426х7 ГОСТ 10704-91</t>
  </si>
  <si>
    <t>eef3bcc0-edea-4782-ad1f-5ac3662f8211</t>
  </si>
  <si>
    <t>Труба стальная электросварная прямошовная D530х8 ГОСТ 10704-91</t>
  </si>
  <si>
    <t>a5917c20-d31a-4708-94d2-6c7e4206d630</t>
  </si>
  <si>
    <t>Труба стальная бесшовная горячедеформированная D57х3.5 ГОСТ 8732-78</t>
  </si>
  <si>
    <t>53c2dbb8-4aa5-4a22-93dd-8b660d787476</t>
  </si>
  <si>
    <t>Труба стальная бесшовная горячедеформированная D60х3.5 ГОСТ 8732-78</t>
  </si>
  <si>
    <t>1393443a-8f23-46cd-81da-1b59fd21bef4</t>
  </si>
  <si>
    <t>Труба стальная бесшовная горячедеформированная D89х3.5 ГОСТ 8732-78</t>
  </si>
  <si>
    <t>251063b0-99ad-4a94-9404-112bfe29a438</t>
  </si>
  <si>
    <t>Труба стальная бесшовная горячедеформированная D102х4 ГОСТ 8732-78</t>
  </si>
  <si>
    <t>adbb0a6e-646b-4af9-a7f5-89713606a0f2</t>
  </si>
  <si>
    <t>Труба стальная бесшовная горячедеформированная D133х5 ГОСТ 8732-78</t>
  </si>
  <si>
    <t>46f9d3ef-297e-4bfd-844b-bebf04e678d0</t>
  </si>
  <si>
    <t>Труба стальная бесшовная горячедеформированная D219х6 ГОСТ 8732-78</t>
  </si>
  <si>
    <t>a33489c3-8681-4582-935c-e929ea4abd7a</t>
  </si>
  <si>
    <t>Труба стальная бесшовная горячедеформированная D108х4 ГОСТ 8732-78</t>
  </si>
  <si>
    <t>56ba7900-6f3d-461d-ac72-f0557bc78f85</t>
  </si>
  <si>
    <t>Труба стальная бесшовная горячедеформированная D114х4.5 ГОСТ 8732-78</t>
  </si>
  <si>
    <t>cb86cd5b-59d0-40cc-a6ca-85bef73e8624</t>
  </si>
  <si>
    <t>Труба стальная бесшовная горячедеформированная D159х4.5 ГОСТ 8732-78</t>
  </si>
  <si>
    <t>0c7b6cc3-1915-4bba-91d6-98cce49c58fe</t>
  </si>
  <si>
    <t>Труба стальная бесшовная горячедеформированная D76х3.5 ГОСТ 8732-78</t>
  </si>
  <si>
    <t>Открытый запрос предложений в электронной форме</t>
  </si>
  <si>
    <t>305eae2b-7a17-4d91-8c72-405b87a4549f</t>
  </si>
  <si>
    <t>29721482-bbce-4c1c-bb43-b4687953f418</t>
  </si>
  <si>
    <t>f24fc0fb-2cf8-11e8-8208-005056b8f04c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</si>
</sst>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3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247</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248</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246</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249</v>
      </c>
      <c r="B4" s="90"/>
      <c r="C4" s="90"/>
      <c r="D4" s="90">
        <v>150080</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IF(SUM(AH9:AH48)*100/MAX(SUM(Z10:Z45),1)&lt;50,"В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9</v>
      </c>
      <c r="D11" s="175" t="s">
        <v>194</v>
      </c>
      <c r="E11" s="176" t="s">
        <v>85</v>
      </c>
      <c r="F11" s="177" t="s">
        <v>85</v>
      </c>
      <c r="G11" s="178" t="s">
        <v>128</v>
      </c>
      <c r="H11" s="178" t="s">
        <v>128</v>
      </c>
      <c r="I11" s="179"/>
      <c r="J11" s="180" t="s">
        <v>195</v>
      </c>
      <c r="K11" s="174" t="s">
        <v>196</v>
      </c>
      <c r="L11" s="174">
        <v>0.46</v>
      </c>
      <c r="M11" s="174" t="s">
        <v>197</v>
      </c>
      <c r="N11" s="181">
        <v>0.46</v>
      </c>
      <c r="O11" s="174" t="s">
        <v>198</v>
      </c>
      <c r="P11" s="174" t="s">
        <v>199</v>
      </c>
      <c r="Q11" s="177" t="s">
        <v>200</v>
      </c>
      <c r="R11" s="182">
        <v>19881.36</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34" si="0">X11</f>
        <v>0</v>
      </c>
      <c r="AA11" s="186">
        <f t="shared" ref="AA11:AA34" si="1">W11</f>
        <v>0</v>
      </c>
      <c r="AB11" s="186">
        <f t="shared" ref="AB11:AB34" si="2">V11</f>
        <v>0</v>
      </c>
      <c r="AC11" s="187">
        <f t="shared" ref="AC11:AC34"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12</v>
      </c>
      <c r="D12" s="175" t="s">
        <v>202</v>
      </c>
      <c r="E12" s="176" t="s">
        <v>85</v>
      </c>
      <c r="F12" s="177" t="s">
        <v>85</v>
      </c>
      <c r="G12" s="178" t="s">
        <v>128</v>
      </c>
      <c r="H12" s="178" t="s">
        <v>128</v>
      </c>
      <c r="I12" s="179"/>
      <c r="J12" s="180" t="s">
        <v>195</v>
      </c>
      <c r="K12" s="174" t="s">
        <v>196</v>
      </c>
      <c r="L12" s="174">
        <v>0.98</v>
      </c>
      <c r="M12" s="174" t="s">
        <v>197</v>
      </c>
      <c r="N12" s="181">
        <v>0.98</v>
      </c>
      <c r="O12" s="174" t="s">
        <v>198</v>
      </c>
      <c r="P12" s="174" t="s">
        <v>199</v>
      </c>
      <c r="Q12" s="177" t="s">
        <v>200</v>
      </c>
      <c r="R12" s="182">
        <v>42355.93</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14</v>
      </c>
      <c r="D13" s="175" t="s">
        <v>204</v>
      </c>
      <c r="E13" s="176" t="s">
        <v>85</v>
      </c>
      <c r="F13" s="177" t="s">
        <v>85</v>
      </c>
      <c r="G13" s="178" t="s">
        <v>128</v>
      </c>
      <c r="H13" s="178" t="s">
        <v>128</v>
      </c>
      <c r="I13" s="179"/>
      <c r="J13" s="180" t="s">
        <v>195</v>
      </c>
      <c r="K13" s="174" t="s">
        <v>196</v>
      </c>
      <c r="L13" s="174">
        <v>1.36</v>
      </c>
      <c r="M13" s="174" t="s">
        <v>197</v>
      </c>
      <c r="N13" s="181">
        <v>1.36</v>
      </c>
      <c r="O13" s="174" t="s">
        <v>198</v>
      </c>
      <c r="P13" s="174" t="s">
        <v>199</v>
      </c>
      <c r="Q13" s="177" t="s">
        <v>200</v>
      </c>
      <c r="R13" s="182">
        <v>57050.84</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19</v>
      </c>
      <c r="D14" s="175" t="s">
        <v>206</v>
      </c>
      <c r="E14" s="176" t="s">
        <v>85</v>
      </c>
      <c r="F14" s="177" t="s">
        <v>85</v>
      </c>
      <c r="G14" s="178" t="s">
        <v>128</v>
      </c>
      <c r="H14" s="178" t="s">
        <v>128</v>
      </c>
      <c r="I14" s="179"/>
      <c r="J14" s="180" t="s">
        <v>195</v>
      </c>
      <c r="K14" s="174" t="s">
        <v>196</v>
      </c>
      <c r="L14" s="174">
        <v>1.68</v>
      </c>
      <c r="M14" s="174" t="s">
        <v>197</v>
      </c>
      <c r="N14" s="181">
        <v>1.68</v>
      </c>
      <c r="O14" s="174" t="s">
        <v>198</v>
      </c>
      <c r="P14" s="174" t="s">
        <v>199</v>
      </c>
      <c r="Q14" s="177" t="s">
        <v>200</v>
      </c>
      <c r="R14" s="182">
        <v>70474.570000000007</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52564</v>
      </c>
      <c r="D15" s="175" t="s">
        <v>208</v>
      </c>
      <c r="E15" s="176" t="s">
        <v>85</v>
      </c>
      <c r="F15" s="177" t="s">
        <v>85</v>
      </c>
      <c r="G15" s="178" t="s">
        <v>128</v>
      </c>
      <c r="H15" s="178" t="s">
        <v>128</v>
      </c>
      <c r="I15" s="179"/>
      <c r="J15" s="180" t="s">
        <v>195</v>
      </c>
      <c r="K15" s="174" t="s">
        <v>196</v>
      </c>
      <c r="L15" s="174">
        <v>0.108</v>
      </c>
      <c r="M15" s="174" t="s">
        <v>197</v>
      </c>
      <c r="N15" s="181">
        <v>0.108</v>
      </c>
      <c r="O15" s="174" t="s">
        <v>198</v>
      </c>
      <c r="P15" s="174" t="s">
        <v>199</v>
      </c>
      <c r="Q15" s="177" t="s">
        <v>200</v>
      </c>
      <c r="R15" s="182">
        <v>15677.97</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209</v>
      </c>
      <c r="B16" s="174">
        <v>6</v>
      </c>
      <c r="C16" s="174">
        <v>52565</v>
      </c>
      <c r="D16" s="175" t="s">
        <v>208</v>
      </c>
      <c r="E16" s="176" t="s">
        <v>85</v>
      </c>
      <c r="F16" s="177" t="s">
        <v>85</v>
      </c>
      <c r="G16" s="178" t="s">
        <v>128</v>
      </c>
      <c r="H16" s="178" t="s">
        <v>128</v>
      </c>
      <c r="I16" s="179"/>
      <c r="J16" s="180" t="s">
        <v>195</v>
      </c>
      <c r="K16" s="174" t="s">
        <v>196</v>
      </c>
      <c r="L16" s="174">
        <v>0.11799999999999999</v>
      </c>
      <c r="M16" s="174" t="s">
        <v>197</v>
      </c>
      <c r="N16" s="181">
        <v>0.11799999999999999</v>
      </c>
      <c r="O16" s="174" t="s">
        <v>198</v>
      </c>
      <c r="P16" s="174" t="s">
        <v>199</v>
      </c>
      <c r="Q16" s="177" t="s">
        <v>200</v>
      </c>
      <c r="R16" s="182">
        <v>15000</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210</v>
      </c>
      <c r="B17" s="174">
        <v>7</v>
      </c>
      <c r="C17" s="174">
        <v>327</v>
      </c>
      <c r="D17" s="175" t="s">
        <v>211</v>
      </c>
      <c r="E17" s="176" t="s">
        <v>85</v>
      </c>
      <c r="F17" s="177" t="s">
        <v>85</v>
      </c>
      <c r="G17" s="178" t="s">
        <v>128</v>
      </c>
      <c r="H17" s="178" t="s">
        <v>128</v>
      </c>
      <c r="I17" s="179"/>
      <c r="J17" s="180" t="s">
        <v>195</v>
      </c>
      <c r="K17" s="174" t="s">
        <v>196</v>
      </c>
      <c r="L17" s="174">
        <v>0.154</v>
      </c>
      <c r="M17" s="174" t="s">
        <v>197</v>
      </c>
      <c r="N17" s="181">
        <v>0.154</v>
      </c>
      <c r="O17" s="174" t="s">
        <v>198</v>
      </c>
      <c r="P17" s="174" t="s">
        <v>199</v>
      </c>
      <c r="Q17" s="177" t="s">
        <v>200</v>
      </c>
      <c r="R17" s="182">
        <v>19576.27</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212</v>
      </c>
      <c r="B18" s="174">
        <v>8</v>
      </c>
      <c r="C18" s="174">
        <v>361</v>
      </c>
      <c r="D18" s="175" t="s">
        <v>213</v>
      </c>
      <c r="E18" s="176" t="s">
        <v>85</v>
      </c>
      <c r="F18" s="177" t="s">
        <v>85</v>
      </c>
      <c r="G18" s="178" t="s">
        <v>128</v>
      </c>
      <c r="H18" s="178" t="s">
        <v>128</v>
      </c>
      <c r="I18" s="179"/>
      <c r="J18" s="180" t="s">
        <v>195</v>
      </c>
      <c r="K18" s="174" t="s">
        <v>196</v>
      </c>
      <c r="L18" s="174">
        <v>0.16500000000000001</v>
      </c>
      <c r="M18" s="174" t="s">
        <v>197</v>
      </c>
      <c r="N18" s="181">
        <v>0.16500000000000001</v>
      </c>
      <c r="O18" s="174" t="s">
        <v>198</v>
      </c>
      <c r="P18" s="174" t="s">
        <v>199</v>
      </c>
      <c r="Q18" s="177" t="s">
        <v>200</v>
      </c>
      <c r="R18" s="182">
        <v>20275.419999999998</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214</v>
      </c>
      <c r="B19" s="174">
        <v>9</v>
      </c>
      <c r="C19" s="174">
        <v>329</v>
      </c>
      <c r="D19" s="175" t="s">
        <v>215</v>
      </c>
      <c r="E19" s="176" t="s">
        <v>85</v>
      </c>
      <c r="F19" s="177" t="s">
        <v>85</v>
      </c>
      <c r="G19" s="178" t="s">
        <v>128</v>
      </c>
      <c r="H19" s="178" t="s">
        <v>128</v>
      </c>
      <c r="I19" s="179"/>
      <c r="J19" s="180" t="s">
        <v>195</v>
      </c>
      <c r="K19" s="174" t="s">
        <v>196</v>
      </c>
      <c r="L19" s="174">
        <v>1.52</v>
      </c>
      <c r="M19" s="174" t="s">
        <v>197</v>
      </c>
      <c r="N19" s="181">
        <v>1.52</v>
      </c>
      <c r="O19" s="174" t="s">
        <v>198</v>
      </c>
      <c r="P19" s="174" t="s">
        <v>199</v>
      </c>
      <c r="Q19" s="177" t="s">
        <v>200</v>
      </c>
      <c r="R19" s="182">
        <v>59898.31</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216</v>
      </c>
      <c r="B20" s="174">
        <v>10</v>
      </c>
      <c r="C20" s="174">
        <v>393</v>
      </c>
      <c r="D20" s="175" t="s">
        <v>217</v>
      </c>
      <c r="E20" s="176" t="s">
        <v>85</v>
      </c>
      <c r="F20" s="177" t="s">
        <v>85</v>
      </c>
      <c r="G20" s="178" t="s">
        <v>128</v>
      </c>
      <c r="H20" s="178" t="s">
        <v>128</v>
      </c>
      <c r="I20" s="179"/>
      <c r="J20" s="180" t="s">
        <v>195</v>
      </c>
      <c r="K20" s="174" t="s">
        <v>196</v>
      </c>
      <c r="L20" s="174">
        <v>0.96</v>
      </c>
      <c r="M20" s="174" t="s">
        <v>197</v>
      </c>
      <c r="N20" s="181">
        <v>0.96</v>
      </c>
      <c r="O20" s="174" t="s">
        <v>198</v>
      </c>
      <c r="P20" s="174" t="s">
        <v>199</v>
      </c>
      <c r="Q20" s="177" t="s">
        <v>200</v>
      </c>
      <c r="R20" s="182">
        <v>37830.51</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218</v>
      </c>
      <c r="B21" s="174">
        <v>11</v>
      </c>
      <c r="C21" s="174">
        <v>3186</v>
      </c>
      <c r="D21" s="175" t="s">
        <v>219</v>
      </c>
      <c r="E21" s="176" t="s">
        <v>85</v>
      </c>
      <c r="F21" s="177" t="s">
        <v>85</v>
      </c>
      <c r="G21" s="178" t="s">
        <v>128</v>
      </c>
      <c r="H21" s="178" t="s">
        <v>128</v>
      </c>
      <c r="I21" s="179"/>
      <c r="J21" s="180" t="s">
        <v>195</v>
      </c>
      <c r="K21" s="174" t="s">
        <v>196</v>
      </c>
      <c r="L21" s="174">
        <v>1.28</v>
      </c>
      <c r="M21" s="174" t="s">
        <v>197</v>
      </c>
      <c r="N21" s="181">
        <v>1.28</v>
      </c>
      <c r="O21" s="174" t="s">
        <v>198</v>
      </c>
      <c r="P21" s="174" t="s">
        <v>199</v>
      </c>
      <c r="Q21" s="177" t="s">
        <v>200</v>
      </c>
      <c r="R21" s="182">
        <v>50440.68</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220</v>
      </c>
      <c r="B22" s="174">
        <v>12</v>
      </c>
      <c r="C22" s="174">
        <v>38</v>
      </c>
      <c r="D22" s="175" t="s">
        <v>221</v>
      </c>
      <c r="E22" s="176" t="s">
        <v>85</v>
      </c>
      <c r="F22" s="177" t="s">
        <v>85</v>
      </c>
      <c r="G22" s="178" t="s">
        <v>128</v>
      </c>
      <c r="H22" s="178" t="s">
        <v>128</v>
      </c>
      <c r="I22" s="179"/>
      <c r="J22" s="180" t="s">
        <v>195</v>
      </c>
      <c r="K22" s="174" t="s">
        <v>196</v>
      </c>
      <c r="L22" s="174">
        <v>0.36</v>
      </c>
      <c r="M22" s="174" t="s">
        <v>197</v>
      </c>
      <c r="N22" s="181">
        <v>0.36</v>
      </c>
      <c r="O22" s="174" t="s">
        <v>198</v>
      </c>
      <c r="P22" s="174" t="s">
        <v>199</v>
      </c>
      <c r="Q22" s="177" t="s">
        <v>200</v>
      </c>
      <c r="R22" s="182">
        <v>14186.44</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222</v>
      </c>
      <c r="B23" s="174">
        <v>13</v>
      </c>
      <c r="C23" s="174">
        <v>279</v>
      </c>
      <c r="D23" s="175" t="s">
        <v>223</v>
      </c>
      <c r="E23" s="176" t="s">
        <v>85</v>
      </c>
      <c r="F23" s="177" t="s">
        <v>85</v>
      </c>
      <c r="G23" s="178" t="s">
        <v>128</v>
      </c>
      <c r="H23" s="178" t="s">
        <v>128</v>
      </c>
      <c r="I23" s="179"/>
      <c r="J23" s="180" t="s">
        <v>195</v>
      </c>
      <c r="K23" s="174" t="s">
        <v>196</v>
      </c>
      <c r="L23" s="174">
        <v>0.84599999999999997</v>
      </c>
      <c r="M23" s="174" t="s">
        <v>197</v>
      </c>
      <c r="N23" s="181">
        <v>0.84599999999999997</v>
      </c>
      <c r="O23" s="174" t="s">
        <v>198</v>
      </c>
      <c r="P23" s="174" t="s">
        <v>199</v>
      </c>
      <c r="Q23" s="177" t="s">
        <v>200</v>
      </c>
      <c r="R23" s="182">
        <v>39432.199999999997</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224</v>
      </c>
      <c r="B24" s="174">
        <v>14</v>
      </c>
      <c r="C24" s="174">
        <v>319</v>
      </c>
      <c r="D24" s="175" t="s">
        <v>225</v>
      </c>
      <c r="E24" s="176" t="s">
        <v>85</v>
      </c>
      <c r="F24" s="177" t="s">
        <v>85</v>
      </c>
      <c r="G24" s="178" t="s">
        <v>128</v>
      </c>
      <c r="H24" s="178" t="s">
        <v>128</v>
      </c>
      <c r="I24" s="179"/>
      <c r="J24" s="180" t="s">
        <v>195</v>
      </c>
      <c r="K24" s="174" t="s">
        <v>196</v>
      </c>
      <c r="L24" s="174">
        <v>1.21</v>
      </c>
      <c r="M24" s="174" t="s">
        <v>197</v>
      </c>
      <c r="N24" s="181">
        <v>1.21</v>
      </c>
      <c r="O24" s="174" t="s">
        <v>198</v>
      </c>
      <c r="P24" s="174" t="s">
        <v>199</v>
      </c>
      <c r="Q24" s="177" t="s">
        <v>200</v>
      </c>
      <c r="R24" s="182">
        <v>57936.45</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226</v>
      </c>
      <c r="B25" s="174">
        <v>15</v>
      </c>
      <c r="C25" s="174">
        <v>563</v>
      </c>
      <c r="D25" s="175" t="s">
        <v>227</v>
      </c>
      <c r="E25" s="176" t="s">
        <v>85</v>
      </c>
      <c r="F25" s="177" t="s">
        <v>85</v>
      </c>
      <c r="G25" s="178" t="s">
        <v>128</v>
      </c>
      <c r="H25" s="178" t="s">
        <v>128</v>
      </c>
      <c r="I25" s="179"/>
      <c r="J25" s="180" t="s">
        <v>195</v>
      </c>
      <c r="K25" s="174" t="s">
        <v>196</v>
      </c>
      <c r="L25" s="174">
        <v>0.38</v>
      </c>
      <c r="M25" s="174" t="s">
        <v>197</v>
      </c>
      <c r="N25" s="181">
        <v>0.38</v>
      </c>
      <c r="O25" s="174" t="s">
        <v>198</v>
      </c>
      <c r="P25" s="174" t="s">
        <v>199</v>
      </c>
      <c r="Q25" s="177" t="s">
        <v>200</v>
      </c>
      <c r="R25" s="182">
        <v>25118.639999999999</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45">
      <c r="A26" s="174" t="s">
        <v>228</v>
      </c>
      <c r="B26" s="174">
        <v>16</v>
      </c>
      <c r="C26" s="174">
        <v>578</v>
      </c>
      <c r="D26" s="175" t="s">
        <v>229</v>
      </c>
      <c r="E26" s="176" t="s">
        <v>85</v>
      </c>
      <c r="F26" s="177" t="s">
        <v>85</v>
      </c>
      <c r="G26" s="178" t="s">
        <v>128</v>
      </c>
      <c r="H26" s="178" t="s">
        <v>128</v>
      </c>
      <c r="I26" s="179"/>
      <c r="J26" s="180" t="s">
        <v>195</v>
      </c>
      <c r="K26" s="174" t="s">
        <v>196</v>
      </c>
      <c r="L26" s="174">
        <v>0.06</v>
      </c>
      <c r="M26" s="174" t="s">
        <v>197</v>
      </c>
      <c r="N26" s="181">
        <v>0.06</v>
      </c>
      <c r="O26" s="174" t="s">
        <v>198</v>
      </c>
      <c r="P26" s="174" t="s">
        <v>199</v>
      </c>
      <c r="Q26" s="177" t="s">
        <v>200</v>
      </c>
      <c r="R26" s="182">
        <v>4016.95</v>
      </c>
      <c r="S26" s="183">
        <v>0</v>
      </c>
      <c r="T26" s="184" t="s">
        <v>116</v>
      </c>
      <c r="U26" s="182">
        <v>0</v>
      </c>
      <c r="V26" s="185">
        <f>ROUND(ROUND(S26,2)*ROUND(L26,3),2)</f>
        <v>0</v>
      </c>
      <c r="W26" s="185">
        <f>ROUND(V26*IF(UPPER(T26)="18%",18,1)*IF(UPPER(T26)="10%",10,1)*IF(UPPER(T26)="НДС не облагается",0,1)/100,2)</f>
        <v>0</v>
      </c>
      <c r="X26" s="185">
        <f>ROUND(W26+V26,2)</f>
        <v>0</v>
      </c>
      <c r="Y26" s="186">
        <f>IF(S26&gt;IF(U26=0,S26,U26),1,0)</f>
        <v>0</v>
      </c>
      <c r="Z26" s="186">
        <f t="shared" si="0"/>
        <v>0</v>
      </c>
      <c r="AA26" s="186">
        <f t="shared" si="1"/>
        <v>0</v>
      </c>
      <c r="AB26" s="186">
        <f t="shared" si="2"/>
        <v>0</v>
      </c>
      <c r="AC26" s="187">
        <f t="shared" si="3"/>
        <v>1</v>
      </c>
      <c r="AD26" s="187">
        <f>IF(AND(E26="Да",OR(AND(F26 = "Да",ISBLANK(G26)),AND(F26 = "Да", G26 = "В соответствии с техническим заданием"),AND(F26 = "Нет",NOT(G26 = "В соответствии с техническим заданием")))),1,0)</f>
        <v>0</v>
      </c>
      <c r="AE26" s="188">
        <f>IF(AND(E26="Да",OR(AND(F26 = "Да",ISBLANK(H26)),AND(F26 = "Да", H26 = "В соответствии с техническим заданием"),AND(F26 = "Нет",NOT(H26 = "В соответствии с техническим заданием")))),1,0)</f>
        <v>0</v>
      </c>
      <c r="AF26" s="188">
        <f>IF(OR(AND(E26="Нет",F26="Нет"),AND(E26="Да",F26="Нет"),AND(E26="Да",F26="Да")),0,1)</f>
        <v>0</v>
      </c>
      <c r="AG26" s="188">
        <f>IF(AND(Q26="Россия"),1,0)</f>
        <v>0</v>
      </c>
      <c r="AH26" s="188">
        <f>Z26*AG26</f>
        <v>0</v>
      </c>
      <c r="AI26" s="73" t="s">
        <v>105</v>
      </c>
    </row>
    <row r="27" spans="1:35" ht="50.1" customHeight="1" x14ac:dyDescent="0.45">
      <c r="A27" s="174" t="s">
        <v>230</v>
      </c>
      <c r="B27" s="174">
        <v>17</v>
      </c>
      <c r="C27" s="174">
        <v>653</v>
      </c>
      <c r="D27" s="175" t="s">
        <v>231</v>
      </c>
      <c r="E27" s="176" t="s">
        <v>85</v>
      </c>
      <c r="F27" s="177" t="s">
        <v>85</v>
      </c>
      <c r="G27" s="178" t="s">
        <v>128</v>
      </c>
      <c r="H27" s="178" t="s">
        <v>128</v>
      </c>
      <c r="I27" s="179"/>
      <c r="J27" s="180" t="s">
        <v>195</v>
      </c>
      <c r="K27" s="174" t="s">
        <v>196</v>
      </c>
      <c r="L27" s="174">
        <v>0.52</v>
      </c>
      <c r="M27" s="174" t="s">
        <v>197</v>
      </c>
      <c r="N27" s="181">
        <v>0.52</v>
      </c>
      <c r="O27" s="174" t="s">
        <v>198</v>
      </c>
      <c r="P27" s="174" t="s">
        <v>199</v>
      </c>
      <c r="Q27" s="177" t="s">
        <v>200</v>
      </c>
      <c r="R27" s="182">
        <v>34813.56</v>
      </c>
      <c r="S27" s="183">
        <v>0</v>
      </c>
      <c r="T27" s="184" t="s">
        <v>116</v>
      </c>
      <c r="U27" s="182">
        <v>0</v>
      </c>
      <c r="V27" s="185">
        <f>ROUND(ROUND(S27,2)*ROUND(L27,3),2)</f>
        <v>0</v>
      </c>
      <c r="W27" s="185">
        <f>ROUND(V27*IF(UPPER(T27)="18%",18,1)*IF(UPPER(T27)="10%",10,1)*IF(UPPER(T27)="НДС не облагается",0,1)/100,2)</f>
        <v>0</v>
      </c>
      <c r="X27" s="185">
        <f>ROUND(W27+V27,2)</f>
        <v>0</v>
      </c>
      <c r="Y27" s="186">
        <f>IF(S27&gt;IF(U27=0,S27,U27),1,0)</f>
        <v>0</v>
      </c>
      <c r="Z27" s="186">
        <f t="shared" si="0"/>
        <v>0</v>
      </c>
      <c r="AA27" s="186">
        <f t="shared" si="1"/>
        <v>0</v>
      </c>
      <c r="AB27" s="186">
        <f t="shared" si="2"/>
        <v>0</v>
      </c>
      <c r="AC27" s="187">
        <f t="shared" si="3"/>
        <v>1</v>
      </c>
      <c r="AD27" s="187">
        <f>IF(AND(E27="Да",OR(AND(F27 = "Да",ISBLANK(G27)),AND(F27 = "Да", G27 = "В соответствии с техническим заданием"),AND(F27 = "Нет",NOT(G27 = "В соответствии с техническим заданием")))),1,0)</f>
        <v>0</v>
      </c>
      <c r="AE27" s="188">
        <f>IF(AND(E27="Да",OR(AND(F27 = "Да",ISBLANK(H27)),AND(F27 = "Да", H27 = "В соответствии с техническим заданием"),AND(F27 = "Нет",NOT(H27 = "В соответствии с техническим заданием")))),1,0)</f>
        <v>0</v>
      </c>
      <c r="AF27" s="188">
        <f>IF(OR(AND(E27="Нет",F27="Нет"),AND(E27="Да",F27="Нет"),AND(E27="Да",F27="Да")),0,1)</f>
        <v>0</v>
      </c>
      <c r="AG27" s="188">
        <f>IF(AND(Q27="Россия"),1,0)</f>
        <v>0</v>
      </c>
      <c r="AH27" s="188">
        <f>Z27*AG27</f>
        <v>0</v>
      </c>
      <c r="AI27" s="73" t="s">
        <v>105</v>
      </c>
    </row>
    <row r="28" spans="1:35" ht="50.1" customHeight="1" x14ac:dyDescent="0.45">
      <c r="A28" s="174" t="s">
        <v>232</v>
      </c>
      <c r="B28" s="174">
        <v>18</v>
      </c>
      <c r="C28" s="174">
        <v>13</v>
      </c>
      <c r="D28" s="175" t="s">
        <v>233</v>
      </c>
      <c r="E28" s="176" t="s">
        <v>85</v>
      </c>
      <c r="F28" s="177" t="s">
        <v>85</v>
      </c>
      <c r="G28" s="178" t="s">
        <v>128</v>
      </c>
      <c r="H28" s="178" t="s">
        <v>128</v>
      </c>
      <c r="I28" s="179"/>
      <c r="J28" s="180" t="s">
        <v>195</v>
      </c>
      <c r="K28" s="174" t="s">
        <v>196</v>
      </c>
      <c r="L28" s="174">
        <v>0.11</v>
      </c>
      <c r="M28" s="174" t="s">
        <v>197</v>
      </c>
      <c r="N28" s="181">
        <v>0.11</v>
      </c>
      <c r="O28" s="174" t="s">
        <v>198</v>
      </c>
      <c r="P28" s="174" t="s">
        <v>199</v>
      </c>
      <c r="Q28" s="177" t="s">
        <v>200</v>
      </c>
      <c r="R28" s="182">
        <v>7364.41</v>
      </c>
      <c r="S28" s="183">
        <v>0</v>
      </c>
      <c r="T28" s="184" t="s">
        <v>116</v>
      </c>
      <c r="U28" s="182">
        <v>0</v>
      </c>
      <c r="V28" s="185">
        <f>ROUND(ROUND(S28,2)*ROUND(L28,3),2)</f>
        <v>0</v>
      </c>
      <c r="W28" s="185">
        <f>ROUND(V28*IF(UPPER(T28)="18%",18,1)*IF(UPPER(T28)="10%",10,1)*IF(UPPER(T28)="НДС не облагается",0,1)/100,2)</f>
        <v>0</v>
      </c>
      <c r="X28" s="185">
        <f>ROUND(W28+V28,2)</f>
        <v>0</v>
      </c>
      <c r="Y28" s="186">
        <f>IF(S28&gt;IF(U28=0,S28,U28),1,0)</f>
        <v>0</v>
      </c>
      <c r="Z28" s="186">
        <f t="shared" si="0"/>
        <v>0</v>
      </c>
      <c r="AA28" s="186">
        <f t="shared" si="1"/>
        <v>0</v>
      </c>
      <c r="AB28" s="186">
        <f t="shared" si="2"/>
        <v>0</v>
      </c>
      <c r="AC28" s="187">
        <f t="shared" si="3"/>
        <v>1</v>
      </c>
      <c r="AD28" s="187">
        <f>IF(AND(E28="Да",OR(AND(F28 = "Да",ISBLANK(G28)),AND(F28 = "Да", G28 = "В соответствии с техническим заданием"),AND(F28 = "Нет",NOT(G28 = "В соответствии с техническим заданием")))),1,0)</f>
        <v>0</v>
      </c>
      <c r="AE28" s="188">
        <f>IF(AND(E28="Да",OR(AND(F28 = "Да",ISBLANK(H28)),AND(F28 = "Да", H28 = "В соответствии с техническим заданием"),AND(F28 = "Нет",NOT(H28 = "В соответствии с техническим заданием")))),1,0)</f>
        <v>0</v>
      </c>
      <c r="AF28" s="188">
        <f>IF(OR(AND(E28="Нет",F28="Нет"),AND(E28="Да",F28="Нет"),AND(E28="Да",F28="Да")),0,1)</f>
        <v>0</v>
      </c>
      <c r="AG28" s="188">
        <f>IF(AND(Q28="Россия"),1,0)</f>
        <v>0</v>
      </c>
      <c r="AH28" s="188">
        <f>Z28*AG28</f>
        <v>0</v>
      </c>
      <c r="AI28" s="73" t="s">
        <v>105</v>
      </c>
    </row>
    <row r="29" spans="1:35" ht="50.1" customHeight="1" x14ac:dyDescent="0.45">
      <c r="A29" s="174" t="s">
        <v>234</v>
      </c>
      <c r="B29" s="174">
        <v>19</v>
      </c>
      <c r="C29" s="174">
        <v>106</v>
      </c>
      <c r="D29" s="175" t="s">
        <v>235</v>
      </c>
      <c r="E29" s="176" t="s">
        <v>85</v>
      </c>
      <c r="F29" s="177" t="s">
        <v>85</v>
      </c>
      <c r="G29" s="178" t="s">
        <v>128</v>
      </c>
      <c r="H29" s="178" t="s">
        <v>128</v>
      </c>
      <c r="I29" s="179"/>
      <c r="J29" s="180" t="s">
        <v>195</v>
      </c>
      <c r="K29" s="174" t="s">
        <v>196</v>
      </c>
      <c r="L29" s="174">
        <v>0.51</v>
      </c>
      <c r="M29" s="174" t="s">
        <v>197</v>
      </c>
      <c r="N29" s="181">
        <v>0.51</v>
      </c>
      <c r="O29" s="174" t="s">
        <v>198</v>
      </c>
      <c r="P29" s="174" t="s">
        <v>199</v>
      </c>
      <c r="Q29" s="177" t="s">
        <v>200</v>
      </c>
      <c r="R29" s="182">
        <v>34144.07</v>
      </c>
      <c r="S29" s="183">
        <v>0</v>
      </c>
      <c r="T29" s="184" t="s">
        <v>116</v>
      </c>
      <c r="U29" s="182">
        <v>0</v>
      </c>
      <c r="V29" s="185">
        <f>ROUND(ROUND(S29,2)*ROUND(L29,3),2)</f>
        <v>0</v>
      </c>
      <c r="W29" s="185">
        <f>ROUND(V29*IF(UPPER(T29)="18%",18,1)*IF(UPPER(T29)="10%",10,1)*IF(UPPER(T29)="НДС не облагается",0,1)/100,2)</f>
        <v>0</v>
      </c>
      <c r="X29" s="185">
        <f>ROUND(W29+V29,2)</f>
        <v>0</v>
      </c>
      <c r="Y29" s="186">
        <f>IF(S29&gt;IF(U29=0,S29,U29),1,0)</f>
        <v>0</v>
      </c>
      <c r="Z29" s="186">
        <f t="shared" si="0"/>
        <v>0</v>
      </c>
      <c r="AA29" s="186">
        <f t="shared" si="1"/>
        <v>0</v>
      </c>
      <c r="AB29" s="186">
        <f t="shared" si="2"/>
        <v>0</v>
      </c>
      <c r="AC29" s="187">
        <f t="shared" si="3"/>
        <v>1</v>
      </c>
      <c r="AD29" s="187">
        <f>IF(AND(E29="Да",OR(AND(F29 = "Да",ISBLANK(G29)),AND(F29 = "Да", G29 = "В соответствии с техническим заданием"),AND(F29 = "Нет",NOT(G29 = "В соответствии с техническим заданием")))),1,0)</f>
        <v>0</v>
      </c>
      <c r="AE29" s="188">
        <f>IF(AND(E29="Да",OR(AND(F29 = "Да",ISBLANK(H29)),AND(F29 = "Да", H29 = "В соответствии с техническим заданием"),AND(F29 = "Нет",NOT(H29 = "В соответствии с техническим заданием")))),1,0)</f>
        <v>0</v>
      </c>
      <c r="AF29" s="188">
        <f>IF(OR(AND(E29="Нет",F29="Нет"),AND(E29="Да",F29="Нет"),AND(E29="Да",F29="Да")),0,1)</f>
        <v>0</v>
      </c>
      <c r="AG29" s="188">
        <f>IF(AND(Q29="Россия"),1,0)</f>
        <v>0</v>
      </c>
      <c r="AH29" s="188">
        <f>Z29*AG29</f>
        <v>0</v>
      </c>
      <c r="AI29" s="73" t="s">
        <v>105</v>
      </c>
    </row>
    <row r="30" spans="1:35" ht="50.1" customHeight="1" x14ac:dyDescent="0.45">
      <c r="A30" s="174" t="s">
        <v>236</v>
      </c>
      <c r="B30" s="174">
        <v>20</v>
      </c>
      <c r="C30" s="174">
        <v>259</v>
      </c>
      <c r="D30" s="175" t="s">
        <v>237</v>
      </c>
      <c r="E30" s="176" t="s">
        <v>85</v>
      </c>
      <c r="F30" s="177" t="s">
        <v>85</v>
      </c>
      <c r="G30" s="178" t="s">
        <v>128</v>
      </c>
      <c r="H30" s="178" t="s">
        <v>128</v>
      </c>
      <c r="I30" s="179"/>
      <c r="J30" s="180" t="s">
        <v>195</v>
      </c>
      <c r="K30" s="174" t="s">
        <v>196</v>
      </c>
      <c r="L30" s="174">
        <v>0.6</v>
      </c>
      <c r="M30" s="174" t="s">
        <v>197</v>
      </c>
      <c r="N30" s="181">
        <v>0.6</v>
      </c>
      <c r="O30" s="174" t="s">
        <v>198</v>
      </c>
      <c r="P30" s="174" t="s">
        <v>199</v>
      </c>
      <c r="Q30" s="177" t="s">
        <v>200</v>
      </c>
      <c r="R30" s="182">
        <v>41186.44</v>
      </c>
      <c r="S30" s="183">
        <v>0</v>
      </c>
      <c r="T30" s="184" t="s">
        <v>116</v>
      </c>
      <c r="U30" s="182">
        <v>0</v>
      </c>
      <c r="V30" s="185">
        <f>ROUND(ROUND(S30,2)*ROUND(L30,3),2)</f>
        <v>0</v>
      </c>
      <c r="W30" s="185">
        <f>ROUND(V30*IF(UPPER(T30)="18%",18,1)*IF(UPPER(T30)="10%",10,1)*IF(UPPER(T30)="НДС не облагается",0,1)/100,2)</f>
        <v>0</v>
      </c>
      <c r="X30" s="185">
        <f>ROUND(W30+V30,2)</f>
        <v>0</v>
      </c>
      <c r="Y30" s="186">
        <f>IF(S30&gt;IF(U30=0,S30,U30),1,0)</f>
        <v>0</v>
      </c>
      <c r="Z30" s="186">
        <f t="shared" si="0"/>
        <v>0</v>
      </c>
      <c r="AA30" s="186">
        <f t="shared" si="1"/>
        <v>0</v>
      </c>
      <c r="AB30" s="186">
        <f t="shared" si="2"/>
        <v>0</v>
      </c>
      <c r="AC30" s="187">
        <f t="shared" si="3"/>
        <v>1</v>
      </c>
      <c r="AD30" s="187">
        <f>IF(AND(E30="Да",OR(AND(F30 = "Да",ISBLANK(G30)),AND(F30 = "Да", G30 = "В соответствии с техническим заданием"),AND(F30 = "Нет",NOT(G30 = "В соответствии с техническим заданием")))),1,0)</f>
        <v>0</v>
      </c>
      <c r="AE30" s="188">
        <f>IF(AND(E30="Да",OR(AND(F30 = "Да",ISBLANK(H30)),AND(F30 = "Да", H30 = "В соответствии с техническим заданием"),AND(F30 = "Нет",NOT(H30 = "В соответствии с техническим заданием")))),1,0)</f>
        <v>0</v>
      </c>
      <c r="AF30" s="188">
        <f>IF(OR(AND(E30="Нет",F30="Нет"),AND(E30="Да",F30="Нет"),AND(E30="Да",F30="Да")),0,1)</f>
        <v>0</v>
      </c>
      <c r="AG30" s="188">
        <f>IF(AND(Q30="Россия"),1,0)</f>
        <v>0</v>
      </c>
      <c r="AH30" s="188">
        <f>Z30*AG30</f>
        <v>0</v>
      </c>
      <c r="AI30" s="73" t="s">
        <v>105</v>
      </c>
    </row>
    <row r="31" spans="1:35" ht="50.1" customHeight="1" x14ac:dyDescent="0.45">
      <c r="A31" s="174" t="s">
        <v>238</v>
      </c>
      <c r="B31" s="174">
        <v>21</v>
      </c>
      <c r="C31" s="174">
        <v>33</v>
      </c>
      <c r="D31" s="175" t="s">
        <v>239</v>
      </c>
      <c r="E31" s="176" t="s">
        <v>85</v>
      </c>
      <c r="F31" s="177" t="s">
        <v>85</v>
      </c>
      <c r="G31" s="178" t="s">
        <v>128</v>
      </c>
      <c r="H31" s="178" t="s">
        <v>128</v>
      </c>
      <c r="I31" s="179"/>
      <c r="J31" s="180" t="s">
        <v>195</v>
      </c>
      <c r="K31" s="174" t="s">
        <v>196</v>
      </c>
      <c r="L31" s="174">
        <v>0.36499999999999999</v>
      </c>
      <c r="M31" s="174" t="s">
        <v>197</v>
      </c>
      <c r="N31" s="181">
        <v>0.36499999999999999</v>
      </c>
      <c r="O31" s="174" t="s">
        <v>198</v>
      </c>
      <c r="P31" s="174" t="s">
        <v>199</v>
      </c>
      <c r="Q31" s="177" t="s">
        <v>200</v>
      </c>
      <c r="R31" s="182">
        <v>25055.09</v>
      </c>
      <c r="S31" s="183">
        <v>0</v>
      </c>
      <c r="T31" s="184" t="s">
        <v>116</v>
      </c>
      <c r="U31" s="182">
        <v>0</v>
      </c>
      <c r="V31" s="185">
        <f>ROUND(ROUND(S31,2)*ROUND(L31,3),2)</f>
        <v>0</v>
      </c>
      <c r="W31" s="185">
        <f>ROUND(V31*IF(UPPER(T31)="18%",18,1)*IF(UPPER(T31)="10%",10,1)*IF(UPPER(T31)="НДС не облагается",0,1)/100,2)</f>
        <v>0</v>
      </c>
      <c r="X31" s="185">
        <f>ROUND(W31+V31,2)</f>
        <v>0</v>
      </c>
      <c r="Y31" s="186">
        <f>IF(S31&gt;IF(U31=0,S31,U31),1,0)</f>
        <v>0</v>
      </c>
      <c r="Z31" s="186">
        <f t="shared" si="0"/>
        <v>0</v>
      </c>
      <c r="AA31" s="186">
        <f t="shared" si="1"/>
        <v>0</v>
      </c>
      <c r="AB31" s="186">
        <f t="shared" si="2"/>
        <v>0</v>
      </c>
      <c r="AC31" s="187">
        <f t="shared" si="3"/>
        <v>1</v>
      </c>
      <c r="AD31" s="187">
        <f>IF(AND(E31="Да",OR(AND(F31 = "Да",ISBLANK(G31)),AND(F31 = "Да", G31 = "В соответствии с техническим заданием"),AND(F31 = "Нет",NOT(G31 = "В соответствии с техническим заданием")))),1,0)</f>
        <v>0</v>
      </c>
      <c r="AE31" s="188">
        <f>IF(AND(E31="Да",OR(AND(F31 = "Да",ISBLANK(H31)),AND(F31 = "Да", H31 = "В соответствии с техническим заданием"),AND(F31 = "Нет",NOT(H31 = "В соответствии с техническим заданием")))),1,0)</f>
        <v>0</v>
      </c>
      <c r="AF31" s="188">
        <f>IF(OR(AND(E31="Нет",F31="Нет"),AND(E31="Да",F31="Нет"),AND(E31="Да",F31="Да")),0,1)</f>
        <v>0</v>
      </c>
      <c r="AG31" s="188">
        <f>IF(AND(Q31="Россия"),1,0)</f>
        <v>0</v>
      </c>
      <c r="AH31" s="188">
        <f>Z31*AG31</f>
        <v>0</v>
      </c>
      <c r="AI31" s="73" t="s">
        <v>105</v>
      </c>
    </row>
    <row r="32" spans="1:35" ht="50.1" customHeight="1" x14ac:dyDescent="0.45">
      <c r="A32" s="174" t="s">
        <v>240</v>
      </c>
      <c r="B32" s="174">
        <v>22</v>
      </c>
      <c r="C32" s="174">
        <v>55</v>
      </c>
      <c r="D32" s="175" t="s">
        <v>241</v>
      </c>
      <c r="E32" s="176" t="s">
        <v>85</v>
      </c>
      <c r="F32" s="177" t="s">
        <v>85</v>
      </c>
      <c r="G32" s="178" t="s">
        <v>128</v>
      </c>
      <c r="H32" s="178" t="s">
        <v>128</v>
      </c>
      <c r="I32" s="179"/>
      <c r="J32" s="180" t="s">
        <v>195</v>
      </c>
      <c r="K32" s="174" t="s">
        <v>196</v>
      </c>
      <c r="L32" s="174">
        <v>0.32</v>
      </c>
      <c r="M32" s="174" t="s">
        <v>197</v>
      </c>
      <c r="N32" s="181">
        <v>0.32</v>
      </c>
      <c r="O32" s="174" t="s">
        <v>198</v>
      </c>
      <c r="P32" s="174" t="s">
        <v>199</v>
      </c>
      <c r="Q32" s="177" t="s">
        <v>200</v>
      </c>
      <c r="R32" s="182">
        <v>21966.1</v>
      </c>
      <c r="S32" s="183">
        <v>0</v>
      </c>
      <c r="T32" s="184" t="s">
        <v>116</v>
      </c>
      <c r="U32" s="182">
        <v>0</v>
      </c>
      <c r="V32" s="185">
        <f>ROUND(ROUND(S32,2)*ROUND(L32,3),2)</f>
        <v>0</v>
      </c>
      <c r="W32" s="185">
        <f>ROUND(V32*IF(UPPER(T32)="18%",18,1)*IF(UPPER(T32)="10%",10,1)*IF(UPPER(T32)="НДС не облагается",0,1)/100,2)</f>
        <v>0</v>
      </c>
      <c r="X32" s="185">
        <f>ROUND(W32+V32,2)</f>
        <v>0</v>
      </c>
      <c r="Y32" s="186">
        <f>IF(S32&gt;IF(U32=0,S32,U32),1,0)</f>
        <v>0</v>
      </c>
      <c r="Z32" s="186">
        <f t="shared" si="0"/>
        <v>0</v>
      </c>
      <c r="AA32" s="186">
        <f t="shared" si="1"/>
        <v>0</v>
      </c>
      <c r="AB32" s="186">
        <f t="shared" si="2"/>
        <v>0</v>
      </c>
      <c r="AC32" s="187">
        <f t="shared" si="3"/>
        <v>1</v>
      </c>
      <c r="AD32" s="187">
        <f>IF(AND(E32="Да",OR(AND(F32 = "Да",ISBLANK(G32)),AND(F32 = "Да", G32 = "В соответствии с техническим заданием"),AND(F32 = "Нет",NOT(G32 = "В соответствии с техническим заданием")))),1,0)</f>
        <v>0</v>
      </c>
      <c r="AE32" s="188">
        <f>IF(AND(E32="Да",OR(AND(F32 = "Да",ISBLANK(H32)),AND(F32 = "Да", H32 = "В соответствии с техническим заданием"),AND(F32 = "Нет",NOT(H32 = "В соответствии с техническим заданием")))),1,0)</f>
        <v>0</v>
      </c>
      <c r="AF32" s="188">
        <f>IF(OR(AND(E32="Нет",F32="Нет"),AND(E32="Да",F32="Нет"),AND(E32="Да",F32="Да")),0,1)</f>
        <v>0</v>
      </c>
      <c r="AG32" s="188">
        <f>IF(AND(Q32="Россия"),1,0)</f>
        <v>0</v>
      </c>
      <c r="AH32" s="188">
        <f>Z32*AG32</f>
        <v>0</v>
      </c>
      <c r="AI32" s="73" t="s">
        <v>105</v>
      </c>
    </row>
    <row r="33" spans="1:35" ht="50.1" customHeight="1" x14ac:dyDescent="0.45">
      <c r="A33" s="174" t="s">
        <v>242</v>
      </c>
      <c r="B33" s="174">
        <v>23</v>
      </c>
      <c r="C33" s="174">
        <v>181</v>
      </c>
      <c r="D33" s="175" t="s">
        <v>243</v>
      </c>
      <c r="E33" s="176" t="s">
        <v>85</v>
      </c>
      <c r="F33" s="177" t="s">
        <v>85</v>
      </c>
      <c r="G33" s="178" t="s">
        <v>128</v>
      </c>
      <c r="H33" s="178" t="s">
        <v>128</v>
      </c>
      <c r="I33" s="179"/>
      <c r="J33" s="180" t="s">
        <v>195</v>
      </c>
      <c r="K33" s="174" t="s">
        <v>196</v>
      </c>
      <c r="L33" s="174">
        <v>0.81</v>
      </c>
      <c r="M33" s="174" t="s">
        <v>197</v>
      </c>
      <c r="N33" s="181">
        <v>0.81</v>
      </c>
      <c r="O33" s="174" t="s">
        <v>198</v>
      </c>
      <c r="P33" s="174" t="s">
        <v>199</v>
      </c>
      <c r="Q33" s="177" t="s">
        <v>200</v>
      </c>
      <c r="R33" s="182">
        <v>53885.59</v>
      </c>
      <c r="S33" s="183">
        <v>0</v>
      </c>
      <c r="T33" s="184" t="s">
        <v>116</v>
      </c>
      <c r="U33" s="182">
        <v>0</v>
      </c>
      <c r="V33" s="185">
        <f>ROUND(ROUND(S33,2)*ROUND(L33,3),2)</f>
        <v>0</v>
      </c>
      <c r="W33" s="185">
        <f>ROUND(V33*IF(UPPER(T33)="18%",18,1)*IF(UPPER(T33)="10%",10,1)*IF(UPPER(T33)="НДС не облагается",0,1)/100,2)</f>
        <v>0</v>
      </c>
      <c r="X33" s="185">
        <f>ROUND(W33+V33,2)</f>
        <v>0</v>
      </c>
      <c r="Y33" s="186">
        <f>IF(S33&gt;IF(U33=0,S33,U33),1,0)</f>
        <v>0</v>
      </c>
      <c r="Z33" s="186">
        <f t="shared" si="0"/>
        <v>0</v>
      </c>
      <c r="AA33" s="186">
        <f t="shared" si="1"/>
        <v>0</v>
      </c>
      <c r="AB33" s="186">
        <f t="shared" si="2"/>
        <v>0</v>
      </c>
      <c r="AC33" s="187">
        <f t="shared" si="3"/>
        <v>1</v>
      </c>
      <c r="AD33" s="187">
        <f>IF(AND(E33="Да",OR(AND(F33 = "Да",ISBLANK(G33)),AND(F33 = "Да", G33 = "В соответствии с техническим заданием"),AND(F33 = "Нет",NOT(G33 = "В соответствии с техническим заданием")))),1,0)</f>
        <v>0</v>
      </c>
      <c r="AE33" s="188">
        <f>IF(AND(E33="Да",OR(AND(F33 = "Да",ISBLANK(H33)),AND(F33 = "Да", H33 = "В соответствии с техническим заданием"),AND(F33 = "Нет",NOT(H33 = "В соответствии с техническим заданием")))),1,0)</f>
        <v>0</v>
      </c>
      <c r="AF33" s="188">
        <f>IF(OR(AND(E33="Нет",F33="Нет"),AND(E33="Да",F33="Нет"),AND(E33="Да",F33="Да")),0,1)</f>
        <v>0</v>
      </c>
      <c r="AG33" s="188">
        <f>IF(AND(Q33="Россия"),1,0)</f>
        <v>0</v>
      </c>
      <c r="AH33" s="188">
        <f>Z33*AG33</f>
        <v>0</v>
      </c>
      <c r="AI33" s="73" t="s">
        <v>105</v>
      </c>
    </row>
    <row r="34" spans="1:35" ht="50.1" customHeight="1" x14ac:dyDescent="0.45">
      <c r="A34" s="174" t="s">
        <v>244</v>
      </c>
      <c r="B34" s="174">
        <v>24</v>
      </c>
      <c r="C34" s="174">
        <v>620</v>
      </c>
      <c r="D34" s="175" t="s">
        <v>245</v>
      </c>
      <c r="E34" s="176" t="s">
        <v>85</v>
      </c>
      <c r="F34" s="177" t="s">
        <v>85</v>
      </c>
      <c r="G34" s="178" t="s">
        <v>128</v>
      </c>
      <c r="H34" s="178" t="s">
        <v>128</v>
      </c>
      <c r="I34" s="179"/>
      <c r="J34" s="180" t="s">
        <v>195</v>
      </c>
      <c r="K34" s="174" t="s">
        <v>196</v>
      </c>
      <c r="L34" s="174">
        <v>0.74</v>
      </c>
      <c r="M34" s="174" t="s">
        <v>197</v>
      </c>
      <c r="N34" s="181">
        <v>0.74</v>
      </c>
      <c r="O34" s="174" t="s">
        <v>198</v>
      </c>
      <c r="P34" s="174" t="s">
        <v>199</v>
      </c>
      <c r="Q34" s="177" t="s">
        <v>200</v>
      </c>
      <c r="R34" s="182">
        <v>50796.61</v>
      </c>
      <c r="S34" s="183">
        <v>0</v>
      </c>
      <c r="T34" s="184" t="s">
        <v>116</v>
      </c>
      <c r="U34" s="182">
        <v>0</v>
      </c>
      <c r="V34" s="185">
        <f>ROUND(ROUND(S34,2)*ROUND(L34,3),2)</f>
        <v>0</v>
      </c>
      <c r="W34" s="185">
        <f>ROUND(V34*IF(UPPER(T34)="18%",18,1)*IF(UPPER(T34)="10%",10,1)*IF(UPPER(T34)="НДС не облагается",0,1)/100,2)</f>
        <v>0</v>
      </c>
      <c r="X34" s="185">
        <f>ROUND(W34+V34,2)</f>
        <v>0</v>
      </c>
      <c r="Y34" s="186">
        <f>IF(S34&gt;IF(U34=0,S34,U34),1,0)</f>
        <v>0</v>
      </c>
      <c r="Z34" s="186">
        <f t="shared" si="0"/>
        <v>0</v>
      </c>
      <c r="AA34" s="186">
        <f t="shared" si="1"/>
        <v>0</v>
      </c>
      <c r="AB34" s="186">
        <f t="shared" si="2"/>
        <v>0</v>
      </c>
      <c r="AC34" s="187">
        <f t="shared" si="3"/>
        <v>1</v>
      </c>
      <c r="AD34" s="187">
        <f>IF(AND(E34="Да",OR(AND(F34 = "Да",ISBLANK(G34)),AND(F34 = "Да", G34 = "В соответствии с техническим заданием"),AND(F34 = "Нет",NOT(G34 = "В соответствии с техническим заданием")))),1,0)</f>
        <v>0</v>
      </c>
      <c r="AE34" s="188">
        <f>IF(AND(E34="Да",OR(AND(F34 = "Да",ISBLANK(H34)),AND(F34 = "Да", H34 = "В соответствии с техническим заданием"),AND(F34 = "Нет",NOT(H34 = "В соответствии с техническим заданием")))),1,0)</f>
        <v>0</v>
      </c>
      <c r="AF34" s="188">
        <f>IF(OR(AND(E34="Нет",F34="Нет"),AND(E34="Да",F34="Нет"),AND(E34="Да",F34="Да")),0,1)</f>
        <v>0</v>
      </c>
      <c r="AG34" s="188">
        <f>IF(AND(Q34="Россия"),1,0)</f>
        <v>0</v>
      </c>
      <c r="AH34" s="188">
        <f>Z34*AG34</f>
        <v>0</v>
      </c>
      <c r="AI34" s="73" t="s">
        <v>105</v>
      </c>
    </row>
    <row r="35" spans="1:35" ht="50.1" customHeight="1" x14ac:dyDescent="0.25">
      <c r="A35" s="138" t="s">
        <v>114</v>
      </c>
      <c r="B35" s="138"/>
      <c r="C35" s="138"/>
      <c r="D35" s="138"/>
      <c r="E35" s="138"/>
      <c r="F35" s="138"/>
      <c r="G35" s="138"/>
      <c r="H35" s="138"/>
      <c r="I35" s="138"/>
      <c r="J35" s="138"/>
      <c r="K35" s="138"/>
      <c r="L35" s="138"/>
      <c r="M35" s="138"/>
      <c r="N35" s="138"/>
      <c r="O35" s="138"/>
      <c r="P35" s="138"/>
      <c r="Q35" s="138"/>
      <c r="R35" s="138"/>
      <c r="S35" s="138"/>
      <c r="T35" s="138"/>
      <c r="U35" s="138"/>
      <c r="V35" s="138"/>
      <c r="W35" s="139"/>
      <c r="X35" s="104">
        <f>SUM(Z8:Z44)</f>
        <v>0</v>
      </c>
      <c r="Y35" s="86"/>
      <c r="Z35" s="85"/>
      <c r="AA35" s="85"/>
      <c r="AB35" s="85"/>
      <c r="AC35" s="85"/>
    </row>
    <row r="36" spans="1:35" ht="50.1" customHeight="1" x14ac:dyDescent="0.25">
      <c r="A36" s="140" t="s">
        <v>115</v>
      </c>
      <c r="B36" s="138"/>
      <c r="C36" s="138"/>
      <c r="D36" s="138"/>
      <c r="E36" s="138"/>
      <c r="F36" s="138"/>
      <c r="G36" s="138"/>
      <c r="H36" s="138"/>
      <c r="I36" s="138"/>
      <c r="J36" s="138"/>
      <c r="K36" s="138"/>
      <c r="L36" s="138"/>
      <c r="M36" s="138"/>
      <c r="N36" s="138"/>
      <c r="O36" s="138"/>
      <c r="P36" s="138"/>
      <c r="Q36" s="138"/>
      <c r="R36" s="138"/>
      <c r="S36" s="138"/>
      <c r="T36" s="138"/>
      <c r="U36" s="138"/>
      <c r="V36" s="138"/>
      <c r="W36" s="139"/>
      <c r="X36" s="104">
        <f>SUM(AB10:AB37)</f>
        <v>0</v>
      </c>
      <c r="Y36" s="86"/>
      <c r="Z36" s="85"/>
      <c r="AA36" s="85"/>
      <c r="AB36" s="85"/>
      <c r="AC36" s="85"/>
    </row>
    <row r="37" spans="1:35" ht="50.1" customHeight="1" x14ac:dyDescent="0.25">
      <c r="A37" s="140" t="s">
        <v>81</v>
      </c>
      <c r="B37" s="138"/>
      <c r="C37" s="138"/>
      <c r="D37" s="138"/>
      <c r="E37" s="138"/>
      <c r="F37" s="138"/>
      <c r="G37" s="138"/>
      <c r="H37" s="138"/>
      <c r="I37" s="138"/>
      <c r="J37" s="138"/>
      <c r="K37" s="138"/>
      <c r="L37" s="138"/>
      <c r="M37" s="138"/>
      <c r="N37" s="138"/>
      <c r="O37" s="138"/>
      <c r="P37" s="138"/>
      <c r="Q37" s="138"/>
      <c r="R37" s="138"/>
      <c r="S37" s="138"/>
      <c r="T37" s="138"/>
      <c r="U37" s="138"/>
      <c r="V37" s="138"/>
      <c r="W37" s="139"/>
      <c r="X37" s="104">
        <f>SUM(AA:AA)</f>
        <v>0</v>
      </c>
      <c r="Y37" s="86"/>
      <c r="Z37" s="85"/>
      <c r="AA37" s="85"/>
      <c r="AB37" s="85"/>
      <c r="AC37" s="85"/>
    </row>
    <row r="38" spans="1:35" ht="50.1" customHeight="1" x14ac:dyDescent="0.25">
      <c r="B38" s="58" t="s">
        <v>55</v>
      </c>
      <c r="C38" s="17"/>
      <c r="D38" s="77"/>
      <c r="E38" s="77"/>
      <c r="F38" s="77"/>
      <c r="G38" s="77"/>
      <c r="H38" s="77"/>
      <c r="I38" s="78"/>
      <c r="J38" s="78"/>
      <c r="K38" s="78"/>
      <c r="L38" s="78"/>
      <c r="M38" s="78"/>
      <c r="N38" s="78"/>
      <c r="O38" s="78"/>
      <c r="P38" s="78"/>
      <c r="Q38" s="78"/>
      <c r="R38" s="78"/>
      <c r="S38" s="79"/>
      <c r="T38" s="79"/>
      <c r="U38" s="79"/>
      <c r="V38" s="79"/>
      <c r="W38" s="79"/>
      <c r="X38" s="80"/>
      <c r="Y38" s="80"/>
    </row>
    <row r="39" spans="1:35" ht="50.1" customHeight="1" x14ac:dyDescent="0.25">
      <c r="B39" s="58" t="s">
        <v>56</v>
      </c>
      <c r="D39" s="81"/>
      <c r="E39" s="81"/>
      <c r="F39" s="81"/>
      <c r="G39" s="81"/>
      <c r="H39" s="81"/>
      <c r="I39" s="76"/>
      <c r="J39" s="76"/>
      <c r="K39" s="76"/>
      <c r="L39" s="76"/>
      <c r="M39" s="76"/>
      <c r="N39" s="76"/>
      <c r="O39" s="76"/>
      <c r="P39" s="76"/>
      <c r="Q39" s="76"/>
      <c r="R39" s="76"/>
      <c r="S39" s="82"/>
      <c r="T39" s="82"/>
      <c r="U39" s="82"/>
      <c r="V39" s="82"/>
      <c r="W39" s="82"/>
      <c r="X39" s="83"/>
      <c r="Y39" s="83"/>
    </row>
    <row r="40" spans="1:35" ht="50.1" customHeight="1" x14ac:dyDescent="0.25">
      <c r="H40" s="19"/>
      <c r="I40" s="18"/>
      <c r="J40" s="18"/>
      <c r="S40" s="21"/>
      <c r="T40" s="21"/>
      <c r="U40" s="21"/>
      <c r="V40" s="21"/>
      <c r="W40" s="21"/>
      <c r="X40" s="10"/>
      <c r="Y40" s="10"/>
    </row>
    <row r="41" spans="1:35" ht="50.1" customHeight="1" x14ac:dyDescent="0.25">
      <c r="A41" s="13"/>
      <c r="B41" s="13"/>
      <c r="C41" s="13"/>
      <c r="D41" s="1" t="s">
        <v>22</v>
      </c>
      <c r="E41" s="38"/>
      <c r="F41" s="38"/>
      <c r="G41" s="37"/>
      <c r="H41" s="76" t="s">
        <v>69</v>
      </c>
      <c r="I41" s="19"/>
      <c r="J41" s="20"/>
      <c r="K41" s="14"/>
      <c r="L41" s="14"/>
      <c r="M41" s="14"/>
      <c r="N41" s="14"/>
      <c r="O41" s="14"/>
      <c r="P41" s="14"/>
      <c r="Q41" s="14"/>
      <c r="R41" s="14"/>
      <c r="S41" s="20"/>
      <c r="T41" s="20"/>
      <c r="U41" s="20"/>
      <c r="V41" s="20"/>
      <c r="W41" s="20"/>
      <c r="X41" s="14"/>
      <c r="Y41" s="14"/>
      <c r="Z41" s="72"/>
    </row>
    <row r="42" spans="1:35" ht="50.1" customHeight="1" x14ac:dyDescent="0.25">
      <c r="D42" s="37" t="s">
        <v>8</v>
      </c>
      <c r="E42" s="1"/>
      <c r="F42" s="1"/>
      <c r="G42" s="1"/>
      <c r="H42" s="18"/>
      <c r="I42" s="19"/>
      <c r="J42" s="18"/>
      <c r="S42" s="22"/>
      <c r="T42" s="22"/>
      <c r="U42" s="22"/>
      <c r="V42" s="22"/>
      <c r="W42" s="22"/>
    </row>
    <row r="43" spans="1:35" ht="50.1" customHeight="1" x14ac:dyDescent="0.25">
      <c r="D43" s="1" t="s">
        <v>9</v>
      </c>
      <c r="E43" s="1"/>
      <c r="F43" s="1"/>
      <c r="G43" s="1"/>
      <c r="H43" s="18"/>
      <c r="I43" s="19"/>
      <c r="J43" s="18"/>
      <c r="S43" s="22"/>
      <c r="T43" s="22"/>
      <c r="U43" s="22"/>
      <c r="V43" s="22"/>
      <c r="W43" s="22"/>
    </row>
    <row r="44" spans="1:35" ht="50.1" customHeight="1" x14ac:dyDescent="0.25">
      <c r="H44" s="19"/>
      <c r="I44" s="18"/>
      <c r="J44" s="18"/>
      <c r="S44" s="22"/>
      <c r="T44" s="22"/>
      <c r="U44" s="22"/>
      <c r="V44" s="22"/>
      <c r="W44" s="22"/>
      <c r="X44" s="10"/>
      <c r="Y44" s="10"/>
    </row>
    <row r="45" spans="1:35" ht="50.1" customHeight="1" x14ac:dyDescent="0.25">
      <c r="H45" s="19"/>
      <c r="I45" s="18"/>
      <c r="J45" s="18"/>
      <c r="S45" s="22"/>
      <c r="T45" s="22"/>
      <c r="U45" s="22"/>
      <c r="V45" s="22"/>
      <c r="W45" s="22"/>
      <c r="X45" s="10"/>
      <c r="Y45" s="10"/>
    </row>
    <row r="46" spans="1:35" ht="50.1" customHeight="1" x14ac:dyDescent="0.25">
      <c r="H46" s="19"/>
      <c r="I46" s="18"/>
      <c r="J46" s="18"/>
      <c r="S46" s="22"/>
      <c r="T46" s="22"/>
      <c r="U46" s="22"/>
      <c r="V46" s="22"/>
      <c r="W46" s="22"/>
      <c r="X46" s="10"/>
      <c r="Y46" s="10"/>
    </row>
    <row r="47" spans="1:35" ht="50.1" customHeight="1" x14ac:dyDescent="0.25">
      <c r="H47" s="19"/>
      <c r="I47" s="18"/>
      <c r="J47" s="18"/>
      <c r="S47" s="22"/>
      <c r="T47" s="22"/>
      <c r="U47" s="22"/>
      <c r="V47" s="22"/>
      <c r="W47" s="22"/>
      <c r="X47" s="10"/>
      <c r="Y47" s="10"/>
    </row>
    <row r="48" spans="1:3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X1020" s="11"/>
      <c r="Y1020" s="11"/>
    </row>
    <row r="1021" spans="8:25" ht="50.1" customHeight="1" x14ac:dyDescent="0.25">
      <c r="X1021" s="11"/>
      <c r="Y1021" s="11"/>
    </row>
    <row r="1022" spans="8:25" ht="50.1" customHeight="1" x14ac:dyDescent="0.25">
      <c r="X1022" s="11"/>
      <c r="Y1022" s="11"/>
    </row>
    <row r="1023" spans="8:25" ht="50.1" customHeight="1" x14ac:dyDescent="0.25">
      <c r="X1023" s="11"/>
      <c r="Y1023" s="11"/>
    </row>
    <row r="1024" spans="8: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row r="1161" spans="24:25" ht="50.1" customHeight="1" x14ac:dyDescent="0.25"/>
    <row r="1162" spans="24:25" ht="50.1" customHeight="1" x14ac:dyDescent="0.25"/>
    <row r="1163" spans="24:25" ht="50.1" customHeight="1" x14ac:dyDescent="0.25"/>
    <row r="1164" spans="24:25" ht="50.1" customHeight="1" x14ac:dyDescent="0.25"/>
    <row r="1165" spans="24:25" ht="50.1" customHeight="1" x14ac:dyDescent="0.25"/>
    <row r="1166" spans="24:25" ht="50.1" customHeight="1" x14ac:dyDescent="0.25"/>
    <row r="1167" spans="24:25" ht="50.1" customHeight="1" x14ac:dyDescent="0.25"/>
    <row r="1168" spans="24:25"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41:G41" name="Диапазон4"/>
    <protectedRange sqref="D42" name="Диапазон5"/>
    <protectedRange sqref="Q11:Q34" name="ППРФ925_1"/>
    <protectedRange sqref="I11:J34" name="Диапазон2_1_2"/>
    <protectedRange sqref="S11:T34" name="Диапазон3_1_1"/>
    <protectedRange sqref="G11:G34" name="Диапазон2_1_1_2"/>
    <protectedRange sqref="H11:H34" name="Диапазон2_1_1_1_1"/>
    <protectedRange sqref="F11:F34" name="Диапазон8_1"/>
  </protectedRanges>
  <mergeCells count="15">
    <mergeCell ref="H5:X5"/>
    <mergeCell ref="A35:W35"/>
    <mergeCell ref="A36:W36"/>
    <mergeCell ref="A37:W37"/>
    <mergeCell ref="AJ1:AN2"/>
    <mergeCell ref="AD8:AG8"/>
    <mergeCell ref="H1:P1"/>
    <mergeCell ref="B3:D3"/>
    <mergeCell ref="B6:D6"/>
    <mergeCell ref="E6:L6"/>
    <mergeCell ref="H2:P2"/>
    <mergeCell ref="F8:X8"/>
    <mergeCell ref="H3:P3"/>
    <mergeCell ref="H4:X4"/>
    <mergeCell ref="H7:P7"/>
  </mergeCells>
  <conditionalFormatting sqref="S11:S34">
    <cfRule type="expression" dxfId="0" priority="1">
      <formula>S11&gt;IF(#REF!=0,S11,#REF!)</formula>
    </cfRule>
  </conditionalFormatting>
  <dataValidations count="5">
    <dataValidation type="list" allowBlank="1" showInputMessage="1" showErrorMessage="1" sqref="Q11:Q34">
      <formula1>$AJ$5:$AK$5</formula1>
    </dataValidation>
    <dataValidation type="list" sqref="G11:H34">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34">
      <formula1>$AJ$3:$AL$3</formula1>
    </dataValidation>
    <dataValidation type="list" sqref="J11:J34">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34">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150080</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150080</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150080</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2018-03-21T12:12:14Z</dcterms:modified>
  <cp:contentStatus>v2017_1</cp:contentStatus>
</cp:coreProperties>
</file>