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g-41\внешняя\1. ЗАКУПКИ с 05.2020\104. Российская, 59 перевооружение\"/>
    </mc:Choice>
  </mc:AlternateContent>
  <bookViews>
    <workbookView xWindow="0" yWindow="0" windowWidth="21570" windowHeight="8160"/>
  </bookViews>
  <sheets>
    <sheet name="Лист1" sheetId="1" r:id="rId1"/>
  </sheets>
  <definedNames>
    <definedName name="_xlnm.Print_Area" localSheetId="0">Лист1!$A$4:$H$33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26" i="1" l="1"/>
  <c r="F26" i="1"/>
  <c r="G26" i="1"/>
  <c r="D26" i="1"/>
  <c r="E25" i="1"/>
  <c r="D25" i="1"/>
  <c r="E24" i="1"/>
  <c r="F24" i="1"/>
  <c r="G24" i="1"/>
  <c r="H17" i="1" l="1"/>
  <c r="D19" i="1"/>
  <c r="D18" i="1"/>
  <c r="H15" i="1"/>
  <c r="D14" i="1"/>
  <c r="D24" i="1" l="1"/>
  <c r="H24" i="1" s="1"/>
  <c r="H21" i="1" l="1"/>
  <c r="H22" i="1"/>
  <c r="H23" i="1"/>
  <c r="F27" i="1" l="1"/>
  <c r="F28" i="1" s="1"/>
  <c r="H16" i="1"/>
  <c r="H18" i="1"/>
  <c r="H19" i="1"/>
  <c r="H20" i="1"/>
  <c r="F29" i="1" l="1"/>
  <c r="F30" i="1" s="1"/>
  <c r="H14" i="1" l="1"/>
  <c r="H13" i="1"/>
  <c r="H12" i="1" l="1"/>
  <c r="H25" i="1" l="1"/>
  <c r="E27" i="1" l="1"/>
  <c r="D27" i="1" l="1"/>
  <c r="D28" i="1" s="1"/>
  <c r="D29" i="1" s="1"/>
  <c r="E28" i="1"/>
  <c r="E29" i="1" s="1"/>
  <c r="G27" i="1"/>
  <c r="G28" i="1" l="1"/>
  <c r="G29" i="1" s="1"/>
  <c r="H26" i="1" l="1"/>
  <c r="G30" i="1"/>
  <c r="E30" i="1" l="1"/>
  <c r="H28" i="1"/>
  <c r="H27" i="1" l="1"/>
  <c r="H29" i="1" l="1"/>
  <c r="D30" i="1" l="1"/>
  <c r="H30" i="1" l="1"/>
  <c r="G6" i="1" s="1"/>
</calcChain>
</file>

<file path=xl/sharedStrings.xml><?xml version="1.0" encoding="utf-8"?>
<sst xmlns="http://schemas.openxmlformats.org/spreadsheetml/2006/main" count="53" uniqueCount="50">
  <si>
    <t>Номер по порядку</t>
  </si>
  <si>
    <t>Номера сметных расчетов (смет.) Обоснование</t>
  </si>
  <si>
    <t>Наименование работ</t>
  </si>
  <si>
    <t>Сметная стоимость, руб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</si>
  <si>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</si>
  <si>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</si>
  <si>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</si>
  <si>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</si>
  <si>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</si>
  <si>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</si>
  <si>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</si>
  <si>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Начальник управления по строительству</t>
  </si>
  <si>
    <t>Всего с НДС</t>
  </si>
  <si>
    <t>и инвестициям АО "Челябинскгоргаз"</t>
  </si>
  <si>
    <t>Итого</t>
  </si>
  <si>
    <t>руб.</t>
  </si>
  <si>
    <t xml:space="preserve">в т. ч. оборудование с НДС:                       </t>
  </si>
  <si>
    <t>Работы ПОС</t>
  </si>
  <si>
    <r>
      <t xml:space="preserve">Сметная стоимость с НДС: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</t>
    </r>
  </si>
  <si>
    <t>Непредвиденные работы и затраты-1%</t>
  </si>
  <si>
    <t>СОГЛАСОВАНО</t>
  </si>
  <si>
    <t>УТВЕРЖДАЮ</t>
  </si>
  <si>
    <t>_____________/_________________</t>
  </si>
  <si>
    <t>НДС-20%</t>
  </si>
  <si>
    <t>Ю.А. Седов</t>
  </si>
  <si>
    <t>Общестроительные работы</t>
  </si>
  <si>
    <t>Объект: ГРП №24 по адресу: ул. Российская,59,  инв.№3038  в  Калининском районе г. Челябинска.  Техническое перевооружение, замена ГРП на ГРПБ.</t>
  </si>
  <si>
    <t xml:space="preserve">Демонтажные работы </t>
  </si>
  <si>
    <t>Демонтаж  трубопроводов и арматуры</t>
  </si>
  <si>
    <t>Газопровод среднего давления к ГРПБ</t>
  </si>
  <si>
    <t>Газопровод низкого давления к ГРПБ</t>
  </si>
  <si>
    <t>Электроснабжение ГРПБ</t>
  </si>
  <si>
    <t>Электрозащита</t>
  </si>
  <si>
    <t>ПНР электрозащиты</t>
  </si>
  <si>
    <t>Cмета №1.1</t>
  </si>
  <si>
    <t>Вынос осей в натуру</t>
  </si>
  <si>
    <t>Смета №1.2</t>
  </si>
  <si>
    <t>Контрольно-исполнительная съемка</t>
  </si>
  <si>
    <t>Возмещение дополнительных затрат при производстве строительно-монтажных работ в зимнее время-3,3%  (от СМР)</t>
  </si>
  <si>
    <t>ЛС №1</t>
  </si>
  <si>
    <t>ЛС №2</t>
  </si>
  <si>
    <t>ЛС №3</t>
  </si>
  <si>
    <t>ЛС №4</t>
  </si>
  <si>
    <t>ЛС №5</t>
  </si>
  <si>
    <t>ЛС №6</t>
  </si>
  <si>
    <t>ЛС №7</t>
  </si>
  <si>
    <t>ЛС №8</t>
  </si>
  <si>
    <t>ЛС №9</t>
  </si>
  <si>
    <t>ЛС №10</t>
  </si>
  <si>
    <t>Транспортировка ГРПБ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</si>
</sst>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0" applyFont="1" applyBorder="1" applyAlignment="1"/>
    <xf numFmtId="0" fontId="1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Border="1" applyAlignment="1"/>
    <xf numFmtId="4" fontId="4" fillId="0" borderId="0" xfId="0" applyNumberFormat="1" applyFont="1" applyBorder="1" applyAlignment="1"/>
    <xf numFmtId="0" fontId="7" fillId="0" borderId="0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1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topLeftCell="A4" zoomScaleNormal="100" workbookViewId="0">
      <selection activeCell="G8" sqref="G8"/>
    </sheetView>
  </sheetViews>
  <sheetFormatPr defaultRowHeight="15" x14ac:dyDescent="0.25"/>
  <cols>
    <col min="1" max="1" width="7" customWidth="1"/>
    <col min="2" max="2" width="14.140625" customWidth="1"/>
    <col min="3" max="3" width="49.42578125" customWidth="1"/>
    <col min="4" max="4" width="14.7109375" customWidth="1"/>
    <col min="5" max="6" width="15.28515625" customWidth="1"/>
    <col min="7" max="7" width="12.42578125" customWidth="1"/>
    <col min="8" max="8" width="14.85546875" customWidth="1"/>
    <col min="10" max="10" width="9.85546875" bestFit="1" customWidth="1"/>
    <col min="14" max="14" width="24.7109375" customWidth="1"/>
  </cols>
  <sheetData>
    <row r="1" spans="1:12" ht="15.75" x14ac:dyDescent="0.25">
      <c r="A1" s="39" t="s">
        <v>20</v>
      </c>
      <c r="B1" s="39"/>
      <c r="C1" s="39"/>
      <c r="D1" s="39"/>
      <c r="E1" s="39"/>
      <c r="F1" s="39" t="s">
        <v>21</v>
      </c>
      <c r="G1" s="39"/>
      <c r="I1" s="3"/>
      <c r="J1" s="3"/>
    </row>
    <row r="2" spans="1:12" ht="33.75" customHeight="1" x14ac:dyDescent="0.25">
      <c r="A2" s="40" t="s">
        <v>22</v>
      </c>
      <c r="B2" s="40"/>
      <c r="C2" s="40"/>
      <c r="D2" s="40"/>
      <c r="E2" s="40"/>
      <c r="F2" s="40" t="s">
        <v>22</v>
      </c>
      <c r="G2" s="40"/>
      <c r="I2" s="7"/>
      <c r="J2" s="3"/>
    </row>
    <row r="3" spans="1:12" x14ac:dyDescent="0.25">
      <c r="A3" s="8"/>
      <c r="B3" s="8"/>
      <c r="C3" s="8"/>
      <c r="D3" s="8"/>
      <c r="E3" s="8"/>
      <c r="F3" s="8"/>
      <c r="G3" s="8"/>
      <c r="H3" s="8"/>
    </row>
    <row r="4" spans="1:12" ht="23.45" customHeight="1" x14ac:dyDescent="0.25">
      <c r="A4" s="51" t="s">
        <v>10</v>
      </c>
      <c r="B4" s="51"/>
      <c r="C4" s="51"/>
      <c r="D4" s="51"/>
      <c r="E4" s="51"/>
      <c r="F4" s="51"/>
      <c r="G4" s="51"/>
      <c r="H4" s="51"/>
    </row>
    <row r="5" spans="1:12" ht="25.5" customHeight="1" x14ac:dyDescent="0.25">
      <c r="A5" s="52" t="s">
        <v>26</v>
      </c>
      <c r="B5" s="52"/>
      <c r="C5" s="52"/>
      <c r="D5" s="52"/>
      <c r="E5" s="52"/>
      <c r="F5" s="52"/>
      <c r="G5" s="52"/>
      <c r="H5" s="52"/>
    </row>
    <row r="6" spans="1:12" x14ac:dyDescent="0.25">
      <c r="A6" s="8"/>
      <c r="B6" s="8"/>
      <c r="C6" s="8"/>
      <c r="D6" s="8"/>
      <c r="E6" s="9" t="s">
        <v>18</v>
      </c>
      <c r="F6" s="8"/>
      <c r="G6" s="10">
        <f>H30</f>
        <v>6380742</v>
      </c>
      <c r="H6" s="9" t="s">
        <v>15</v>
      </c>
      <c r="I6" s="6"/>
    </row>
    <row r="7" spans="1:12" x14ac:dyDescent="0.25">
      <c r="A7" s="8"/>
      <c r="B7" s="8"/>
      <c r="C7" s="8"/>
      <c r="D7" s="8"/>
      <c r="E7" s="11" t="s">
        <v>16</v>
      </c>
      <c r="F7" s="11"/>
      <c r="G7" s="10">
        <f>H28</f>
        <v>5317285</v>
      </c>
      <c r="H7" s="11" t="s">
        <v>15</v>
      </c>
    </row>
    <row r="8" spans="1:12" ht="15.75" thickBot="1" x14ac:dyDescent="0.3">
      <c r="A8" s="12"/>
      <c r="B8" s="12"/>
      <c r="C8" s="12"/>
      <c r="D8" s="12"/>
      <c r="E8" s="12"/>
      <c r="F8" s="8"/>
      <c r="G8" s="8"/>
      <c r="H8" s="8"/>
      <c r="L8" s="2"/>
    </row>
    <row r="9" spans="1:12" ht="15.6" customHeight="1" x14ac:dyDescent="0.25">
      <c r="A9" s="60" t="s">
        <v>0</v>
      </c>
      <c r="B9" s="58" t="s">
        <v>1</v>
      </c>
      <c r="C9" s="56" t="s">
        <v>2</v>
      </c>
      <c r="D9" s="53" t="s">
        <v>3</v>
      </c>
      <c r="E9" s="54"/>
      <c r="F9" s="54"/>
      <c r="G9" s="54"/>
      <c r="H9" s="55"/>
    </row>
    <row r="10" spans="1:12" ht="24.6" customHeight="1" x14ac:dyDescent="0.25">
      <c r="A10" s="61"/>
      <c r="B10" s="59"/>
      <c r="C10" s="57"/>
      <c r="D10" s="13" t="s">
        <v>4</v>
      </c>
      <c r="E10" s="13" t="s">
        <v>5</v>
      </c>
      <c r="F10" s="14" t="s">
        <v>6</v>
      </c>
      <c r="G10" s="13" t="s">
        <v>7</v>
      </c>
      <c r="H10" s="15" t="s">
        <v>8</v>
      </c>
    </row>
    <row r="11" spans="1:12" s="1" customFormat="1" ht="13.9" customHeight="1" x14ac:dyDescent="0.25">
      <c r="A11" s="16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5">
        <v>8</v>
      </c>
    </row>
    <row r="12" spans="1:12" ht="18.75" customHeight="1" x14ac:dyDescent="0.25">
      <c r="A12" s="16">
        <v>1</v>
      </c>
      <c r="B12" s="44" t="s">
        <v>39</v>
      </c>
      <c r="C12" s="41" t="s">
        <v>27</v>
      </c>
      <c r="D12" s="42">
        <v>70910</v>
      </c>
      <c r="E12" s="42"/>
      <c r="F12" s="42"/>
      <c r="G12" s="42"/>
      <c r="H12" s="43">
        <f t="shared" ref="H12:H23" si="0">SUM(D12:G12)</f>
        <v>70910</v>
      </c>
      <c r="L12" s="4"/>
    </row>
    <row r="13" spans="1:12" ht="18.75" customHeight="1" x14ac:dyDescent="0.25">
      <c r="A13" s="16">
        <v>2</v>
      </c>
      <c r="B13" s="44" t="s">
        <v>40</v>
      </c>
      <c r="C13" s="41" t="s">
        <v>28</v>
      </c>
      <c r="D13" s="42">
        <v>11559</v>
      </c>
      <c r="E13" s="42"/>
      <c r="F13" s="42"/>
      <c r="G13" s="42"/>
      <c r="H13" s="43">
        <f t="shared" si="0"/>
        <v>11559</v>
      </c>
      <c r="L13" s="4"/>
    </row>
    <row r="14" spans="1:12" ht="18.75" customHeight="1" x14ac:dyDescent="0.25">
      <c r="A14" s="16">
        <v>3</v>
      </c>
      <c r="B14" s="44" t="s">
        <v>41</v>
      </c>
      <c r="C14" s="41" t="s">
        <v>25</v>
      </c>
      <c r="D14" s="42">
        <f>4824965-E14-F14</f>
        <v>108647</v>
      </c>
      <c r="E14" s="42">
        <v>81105</v>
      </c>
      <c r="F14" s="42">
        <v>4635213</v>
      </c>
      <c r="G14" s="42"/>
      <c r="H14" s="43">
        <f t="shared" si="0"/>
        <v>4824965</v>
      </c>
      <c r="L14" s="4"/>
    </row>
    <row r="15" spans="1:12" ht="18.75" customHeight="1" x14ac:dyDescent="0.25">
      <c r="A15" s="16">
        <v>4</v>
      </c>
      <c r="B15" s="44" t="s">
        <v>42</v>
      </c>
      <c r="C15" s="41" t="s">
        <v>49</v>
      </c>
      <c r="D15" s="42">
        <v>2813</v>
      </c>
      <c r="E15" s="42"/>
      <c r="F15" s="42"/>
      <c r="G15" s="42"/>
      <c r="H15" s="43">
        <f t="shared" ref="H15" si="1">SUM(D15:G15)</f>
        <v>2813</v>
      </c>
      <c r="L15" s="4"/>
    </row>
    <row r="16" spans="1:12" ht="18.75" customHeight="1" x14ac:dyDescent="0.25">
      <c r="A16" s="16">
        <v>5</v>
      </c>
      <c r="B16" s="44" t="s">
        <v>43</v>
      </c>
      <c r="C16" s="41" t="s">
        <v>29</v>
      </c>
      <c r="D16" s="42">
        <v>99183</v>
      </c>
      <c r="E16" s="42"/>
      <c r="F16" s="42"/>
      <c r="G16" s="42"/>
      <c r="H16" s="43">
        <f t="shared" si="0"/>
        <v>99183</v>
      </c>
      <c r="L16" s="4"/>
    </row>
    <row r="17" spans="1:12" ht="18.75" customHeight="1" x14ac:dyDescent="0.25">
      <c r="A17" s="16">
        <v>6</v>
      </c>
      <c r="B17" s="44" t="s">
        <v>44</v>
      </c>
      <c r="C17" s="41" t="s">
        <v>30</v>
      </c>
      <c r="D17" s="42">
        <v>130099</v>
      </c>
      <c r="E17" s="42"/>
      <c r="F17" s="42"/>
      <c r="G17" s="42"/>
      <c r="H17" s="43">
        <f t="shared" ref="H17" si="2">SUM(D17:G17)</f>
        <v>130099</v>
      </c>
      <c r="L17" s="4"/>
    </row>
    <row r="18" spans="1:12" ht="18.75" customHeight="1" x14ac:dyDescent="0.25">
      <c r="A18" s="16">
        <v>7</v>
      </c>
      <c r="B18" s="44" t="s">
        <v>45</v>
      </c>
      <c r="C18" s="41" t="s">
        <v>31</v>
      </c>
      <c r="D18" s="42">
        <f>33691-E18</f>
        <v>14284</v>
      </c>
      <c r="E18" s="42">
        <v>19407</v>
      </c>
      <c r="F18" s="42"/>
      <c r="G18" s="42"/>
      <c r="H18" s="43">
        <f t="shared" si="0"/>
        <v>33691</v>
      </c>
      <c r="L18" s="4"/>
    </row>
    <row r="19" spans="1:12" ht="18.75" customHeight="1" x14ac:dyDescent="0.25">
      <c r="A19" s="16">
        <v>8</v>
      </c>
      <c r="B19" s="44" t="s">
        <v>46</v>
      </c>
      <c r="C19" s="41" t="s">
        <v>32</v>
      </c>
      <c r="D19" s="42">
        <f>23939-E19</f>
        <v>21924</v>
      </c>
      <c r="E19" s="42">
        <v>2015</v>
      </c>
      <c r="F19" s="42"/>
      <c r="G19" s="42"/>
      <c r="H19" s="43">
        <f t="shared" si="0"/>
        <v>23939</v>
      </c>
      <c r="L19" s="4"/>
    </row>
    <row r="20" spans="1:12" ht="18.75" customHeight="1" x14ac:dyDescent="0.25">
      <c r="A20" s="16">
        <v>9</v>
      </c>
      <c r="B20" s="44" t="s">
        <v>47</v>
      </c>
      <c r="C20" s="41" t="s">
        <v>17</v>
      </c>
      <c r="D20" s="42">
        <v>2633</v>
      </c>
      <c r="E20" s="42"/>
      <c r="F20" s="42"/>
      <c r="G20" s="42"/>
      <c r="H20" s="43">
        <f t="shared" si="0"/>
        <v>2633</v>
      </c>
      <c r="L20" s="4"/>
    </row>
    <row r="21" spans="1:12" ht="18.75" customHeight="1" x14ac:dyDescent="0.25">
      <c r="A21" s="16">
        <v>10</v>
      </c>
      <c r="B21" s="44" t="s">
        <v>48</v>
      </c>
      <c r="C21" s="41" t="s">
        <v>33</v>
      </c>
      <c r="D21" s="42"/>
      <c r="E21" s="42"/>
      <c r="F21" s="42"/>
      <c r="G21" s="42">
        <v>3895</v>
      </c>
      <c r="H21" s="43">
        <f t="shared" si="0"/>
        <v>3895</v>
      </c>
      <c r="L21" s="4"/>
    </row>
    <row r="22" spans="1:12" ht="18.75" customHeight="1" x14ac:dyDescent="0.25">
      <c r="A22" s="16">
        <v>11</v>
      </c>
      <c r="B22" s="44" t="s">
        <v>34</v>
      </c>
      <c r="C22" s="18" t="s">
        <v>35</v>
      </c>
      <c r="D22" s="42"/>
      <c r="E22" s="42"/>
      <c r="F22" s="42"/>
      <c r="G22" s="42">
        <v>21591</v>
      </c>
      <c r="H22" s="43">
        <f t="shared" si="0"/>
        <v>21591</v>
      </c>
      <c r="L22" s="4"/>
    </row>
    <row r="23" spans="1:12" ht="18.75" customHeight="1" x14ac:dyDescent="0.25">
      <c r="A23" s="16">
        <v>12</v>
      </c>
      <c r="B23" s="44" t="s">
        <v>36</v>
      </c>
      <c r="C23" s="18" t="s">
        <v>37</v>
      </c>
      <c r="D23" s="42"/>
      <c r="E23" s="42"/>
      <c r="F23" s="42"/>
      <c r="G23" s="42">
        <v>20730</v>
      </c>
      <c r="H23" s="43">
        <f t="shared" si="0"/>
        <v>20730</v>
      </c>
      <c r="L23" s="4"/>
    </row>
    <row r="24" spans="1:12" x14ac:dyDescent="0.25">
      <c r="A24" s="45"/>
      <c r="B24" s="46"/>
      <c r="C24" s="47" t="s">
        <v>14</v>
      </c>
      <c r="D24" s="48">
        <f>SUM(D12:D23)</f>
        <v>462052</v>
      </c>
      <c r="E24" s="48">
        <f>SUM(E12:E23)</f>
        <v>102527</v>
      </c>
      <c r="F24" s="48">
        <f>SUM(F12:F23)</f>
        <v>4635213</v>
      </c>
      <c r="G24" s="48">
        <f>SUM(G12:G23)</f>
        <v>46216</v>
      </c>
      <c r="H24" s="49">
        <f>SUM(D24:G24)</f>
        <v>5246008</v>
      </c>
    </row>
    <row r="25" spans="1:12" ht="31.5" customHeight="1" x14ac:dyDescent="0.25">
      <c r="A25" s="21"/>
      <c r="B25" s="22"/>
      <c r="C25" s="23" t="s">
        <v>38</v>
      </c>
      <c r="D25" s="24">
        <f>ROUND(D24*3.3%,0)</f>
        <v>15248</v>
      </c>
      <c r="E25" s="24">
        <f>ROUND(E24*3.3%,0)</f>
        <v>3383</v>
      </c>
      <c r="F25" s="24"/>
      <c r="G25" s="25"/>
      <c r="H25" s="26">
        <f>SUM(D25:G25)</f>
        <v>18631</v>
      </c>
    </row>
    <row r="26" spans="1:12" x14ac:dyDescent="0.25">
      <c r="A26" s="16"/>
      <c r="B26" s="17"/>
      <c r="C26" s="18" t="s">
        <v>14</v>
      </c>
      <c r="D26" s="19">
        <f>D24+D25</f>
        <v>477300</v>
      </c>
      <c r="E26" s="19">
        <f t="shared" ref="E26:G26" si="3">E24+E25</f>
        <v>105910</v>
      </c>
      <c r="F26" s="19">
        <f t="shared" si="3"/>
        <v>4635213</v>
      </c>
      <c r="G26" s="19">
        <f t="shared" si="3"/>
        <v>46216</v>
      </c>
      <c r="H26" s="20">
        <f t="shared" ref="H26" si="4">SUM(D26:G26)</f>
        <v>5264639</v>
      </c>
    </row>
    <row r="27" spans="1:12" ht="15.6" customHeight="1" x14ac:dyDescent="0.25">
      <c r="A27" s="16"/>
      <c r="B27" s="17"/>
      <c r="C27" s="18" t="s">
        <v>19</v>
      </c>
      <c r="D27" s="19">
        <f>ROUND(D26*1%,0)</f>
        <v>4773</v>
      </c>
      <c r="E27" s="19">
        <f t="shared" ref="E27:G27" si="5">ROUND(E26*1%,0)</f>
        <v>1059</v>
      </c>
      <c r="F27" s="19">
        <f t="shared" si="5"/>
        <v>46352</v>
      </c>
      <c r="G27" s="19">
        <f t="shared" si="5"/>
        <v>462</v>
      </c>
      <c r="H27" s="20">
        <f t="shared" ref="H27:H29" si="6">SUM(D27:G27)</f>
        <v>52646</v>
      </c>
      <c r="J27" s="5"/>
    </row>
    <row r="28" spans="1:12" x14ac:dyDescent="0.25">
      <c r="A28" s="27"/>
      <c r="B28" s="28"/>
      <c r="C28" s="29" t="s">
        <v>9</v>
      </c>
      <c r="D28" s="19">
        <f>SUM(D26:D27)</f>
        <v>482073</v>
      </c>
      <c r="E28" s="19">
        <f t="shared" ref="E28:G28" si="7">SUM(E26:E27)</f>
        <v>106969</v>
      </c>
      <c r="F28" s="19">
        <f t="shared" si="7"/>
        <v>4681565</v>
      </c>
      <c r="G28" s="19">
        <f t="shared" si="7"/>
        <v>46678</v>
      </c>
      <c r="H28" s="30">
        <f>SUM(D28:G28)</f>
        <v>5317285</v>
      </c>
    </row>
    <row r="29" spans="1:12" ht="13.9" customHeight="1" x14ac:dyDescent="0.25">
      <c r="A29" s="31"/>
      <c r="B29" s="28"/>
      <c r="C29" s="32" t="s">
        <v>23</v>
      </c>
      <c r="D29" s="19">
        <f>D28*20%</f>
        <v>96414.6</v>
      </c>
      <c r="E29" s="19">
        <f>E28*20%</f>
        <v>21393.800000000003</v>
      </c>
      <c r="F29" s="19">
        <f>F28*20%</f>
        <v>936313</v>
      </c>
      <c r="G29" s="33">
        <f>G28*20%</f>
        <v>9335.6</v>
      </c>
      <c r="H29" s="30">
        <f t="shared" si="6"/>
        <v>1063457</v>
      </c>
    </row>
    <row r="30" spans="1:12" ht="13.9" customHeight="1" thickBot="1" x14ac:dyDescent="0.3">
      <c r="A30" s="34"/>
      <c r="B30" s="35"/>
      <c r="C30" s="36" t="s">
        <v>12</v>
      </c>
      <c r="D30" s="37">
        <f>SUM(D28:D29)</f>
        <v>578487.6</v>
      </c>
      <c r="E30" s="37">
        <f t="shared" ref="E30:F30" si="8">SUM(E28:E29)</f>
        <v>128362.8</v>
      </c>
      <c r="F30" s="37">
        <f t="shared" si="8"/>
        <v>5617878</v>
      </c>
      <c r="G30" s="37">
        <f>SUM(G28:G29)</f>
        <v>56013.599999999999</v>
      </c>
      <c r="H30" s="38">
        <f>SUM(D30:G30)</f>
        <v>6380742</v>
      </c>
    </row>
    <row r="31" spans="1:12" ht="9" customHeight="1" x14ac:dyDescent="0.25">
      <c r="A31" s="50"/>
      <c r="B31" s="50"/>
      <c r="C31" s="50"/>
      <c r="D31" s="50"/>
      <c r="E31" s="50"/>
      <c r="F31" s="50"/>
      <c r="G31" s="50"/>
      <c r="H31" s="50"/>
    </row>
    <row r="32" spans="1:12" x14ac:dyDescent="0.25">
      <c r="A32" s="8"/>
      <c r="B32" s="8" t="s">
        <v>11</v>
      </c>
      <c r="C32" s="8"/>
      <c r="D32" s="8"/>
      <c r="E32" s="8"/>
      <c r="F32" s="8"/>
      <c r="G32" s="8"/>
      <c r="H32" s="8"/>
    </row>
    <row r="33" spans="1:8" x14ac:dyDescent="0.25">
      <c r="A33" s="8"/>
      <c r="B33" s="8" t="s">
        <v>13</v>
      </c>
      <c r="C33" s="8"/>
      <c r="D33" s="8"/>
      <c r="E33" s="8"/>
      <c r="F33" s="8"/>
      <c r="G33" s="8"/>
      <c r="H33" s="8" t="s">
        <v>24</v>
      </c>
    </row>
  </sheetData>
  <mergeCells count="7">
    <mergeCell ref="A31:H31"/>
    <mergeCell ref="A4:H4"/>
    <mergeCell ref="A5:H5"/>
    <mergeCell ref="D9:H9"/>
    <mergeCell ref="C9:C10"/>
    <mergeCell ref="B9:B10"/>
    <mergeCell ref="A9:A10"/>
  </mergeCells>
  <printOptions horizontalCentered="1"/>
  <pageMargins left="0.59055118110236227" right="0.59055118110236227" top="0.78740157480314965" bottom="0.78740157480314965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Уварова Дарья Ильинична</dc:creator>
  <cp:lastModifiedBy>Попова Марина Валерьевна</cp:lastModifiedBy>
  <cp:lastPrinted>2020-10-06T04:57:22Z</cp:lastPrinted>
  <dcterms:created xsi:type="dcterms:W3CDTF">2015-09-28T09:43:35Z</dcterms:created>
  <dcterms:modified xsi:type="dcterms:W3CDTF">2020-11-13T10:23:52Z</dcterms:modified>
</cp:coreProperties>
</file>