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06" i="1" l="1"/>
  <c r="E25" i="1"/>
  <c r="E9" i="1"/>
  <c r="E66" i="1" l="1"/>
  <c r="E39" i="1"/>
  <c r="E89" i="1" l="1"/>
  <c r="E78" i="1" l="1"/>
  <c r="E102" i="1" s="1"/>
  <c r="E105" i="1" s="1"/>
  <c r="E107" i="1" l="1"/>
  <c r="E108" i="1"/>
</calcChain>
</file>

<file path=xl/sharedStrings.xml><?xml version="1.0" encoding="utf-8"?>
<sst xmlns="http://schemas.openxmlformats.org/spreadsheetml/2006/main" count="173" uniqueCount="120">
  <si>
    <t>№ пп.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</si>
  <si>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</si>
  <si>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</si>
  <si>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Расчет стоимости: (a+bx)*Ki, или (объем строительно-монтажных работ) * проц./100 или количество x цена</t>
  </si>
  <si>
    <t>Стоимость, руб.</t>
  </si>
  <si>
    <t>Количество = 1</t>
  </si>
  <si>
    <t>Стадия: Проектная и рабочая документация</t>
  </si>
  <si>
    <t>Кст = 1</t>
  </si>
  <si>
    <t>Общие положения, п.1.7 (Ценообразующий)</t>
  </si>
  <si>
    <t>Затраты, связанные с участием по поручению заказчика в выборе площадки (трассы) для строительства, определяются по ценам на разработку проектной документации и составляют до 5% от базовой цены (максимальный)</t>
  </si>
  <si>
    <t>Общие положения, п.1.9 (Ценообразующий)</t>
  </si>
  <si>
    <t>1. Пол ком раб</t>
  </si>
  <si>
    <t>СБЦП 81-02-14-2001_0-0-18-1 Газооборудование и газоснабжение промышленных предприятий, зданий и сооружений. 2015 г. Таблица 18. Схемы газоснабжения промышленных узлов и коммунально-бытовых потребителей, п.1</t>
  </si>
  <si>
    <t>Стадия: Проектная документация</t>
  </si>
  <si>
    <t>Кст = 0.4</t>
  </si>
  <si>
    <t>1. пояс. зап.</t>
  </si>
  <si>
    <t>2. Инж обо, сет инж мер, тех реш</t>
  </si>
  <si>
    <t>2.1. Тех реш</t>
  </si>
  <si>
    <t>ГОиЧС, ООС. ПБ</t>
  </si>
  <si>
    <t>Итого по смете:</t>
  </si>
  <si>
    <t>НДС</t>
  </si>
  <si>
    <t xml:space="preserve">«Адепт: Проект в 12.8» © ООО «Адепт» </t>
  </si>
  <si>
    <t xml:space="preserve">форма №2П </t>
  </si>
  <si>
    <t xml:space="preserve">Наименование предприятия, здания, сооружения, стадии проектирования, этапа, вида проектных или изыскательских работ </t>
  </si>
  <si>
    <t xml:space="preserve">Наименование проектной (изыскательской) организации </t>
  </si>
  <si>
    <t xml:space="preserve">Наименование организации заказчика </t>
  </si>
  <si>
    <t>АО "Челябинскгоргаз"</t>
  </si>
  <si>
    <t>Письмо Минстроя России от 22.01.2021 N 1886-ИФ/09 &lt;Об индексах изменения сметной стоимости строительства в I квартале 2021 года&gt;</t>
  </si>
  <si>
    <t xml:space="preserve">на проектно-изыскательские работы </t>
  </si>
  <si>
    <t>Уральский коэффициент 1,08</t>
  </si>
  <si>
    <t>K1 = 1.08 (Ценообразующий)</t>
  </si>
  <si>
    <t>K3 = 1.05</t>
  </si>
  <si>
    <t>Kтек = 4.53 (Ценообразующий)</t>
  </si>
  <si>
    <t>Инженерно-геодезические изыскания</t>
  </si>
  <si>
    <t>Инженерно-геологические изыскания</t>
  </si>
  <si>
    <r>
      <t>Коэффициенты</t>
    </r>
    <r>
      <rPr>
        <sz val="11"/>
        <color rgb="FF000000"/>
        <rFont val="Times New Roman"/>
        <family val="1"/>
        <charset val="204"/>
      </rPr>
      <t xml:space="preserve"> </t>
    </r>
  </si>
  <si>
    <t>Базовая цена проектирования газопроводов диаметром менее 100 мм определяется с коэффициентом</t>
  </si>
  <si>
    <t>Глава 2, п.2.2.13 (Ценообразующий)</t>
  </si>
  <si>
    <r>
      <t>Разделы документации</t>
    </r>
    <r>
      <rPr>
        <sz val="11"/>
        <color rgb="FF000000"/>
        <rFont val="Times New Roman"/>
        <family val="1"/>
        <charset val="204"/>
      </rPr>
      <t xml:space="preserve"> </t>
    </r>
  </si>
  <si>
    <t>СБЦП 81-02-14-2001_0-0-7-5 Газооборудование и газоснабжение промышленных предприятий, зданий и сооружений. 2015 г. Таблица 7. Сети газоснабжения, п.5</t>
  </si>
  <si>
    <t>K4 = 1.05</t>
  </si>
  <si>
    <t>A * Количество * Кст * Ктек * K1 * K2 * K3 * ( K4 + K5 )</t>
  </si>
  <si>
    <t>Проектирование ограждения для ГРП, КРП, ГРС, РРУ и узлов учета расхода газа</t>
  </si>
  <si>
    <t>K4 = 0.1</t>
  </si>
  <si>
    <t>Глава 2, п.2.1.2 (Составной)</t>
  </si>
  <si>
    <t>СБЦП 81-02-14-2001_0-0-19-4 Газооборудование и газоснабжение промышленных предприятий, зданий и сооружений. 2015 г. Таблица 19. Электроснабжение и молниезащита, п.4</t>
  </si>
  <si>
    <t>A=20.435 тыс.руб;</t>
  </si>
  <si>
    <t>Осн. показ. Х=1 (объект)</t>
  </si>
  <si>
    <t>Количество = 1 (объект)</t>
  </si>
  <si>
    <t>A * Количество * Кст * Ктек * K1 * K2</t>
  </si>
  <si>
    <t>Понижающий коэффициент, учитывающий разницу в трудоемкости работ по проектируемому объекту и объекту-аналогу, К=Хзад / Хмин:2. Минимальное значение 0.7 (Хзад=, Хмин=)</t>
  </si>
  <si>
    <t>K2 = 0.7 (Ценообразующий)</t>
  </si>
  <si>
    <t>Xмин=50;</t>
  </si>
  <si>
    <t>(A + B * (0.4 * Xмин + 0.6 * Xзад)) * Количество * K1 * Кст * Ктек</t>
  </si>
  <si>
    <t>50% [из 50%]</t>
  </si>
  <si>
    <r>
      <t>Итого по смете:</t>
    </r>
    <r>
      <rPr>
        <sz val="11"/>
        <color rgb="FF000000"/>
        <rFont val="Times New Roman"/>
        <family val="1"/>
        <charset val="204"/>
      </rPr>
      <t xml:space="preserve"> </t>
    </r>
  </si>
  <si>
    <t>20% от п.11</t>
  </si>
  <si>
    <r>
      <t>Всего по смете:</t>
    </r>
    <r>
      <rPr>
        <sz val="11"/>
        <color rgb="FF000000"/>
        <rFont val="Times New Roman"/>
        <family val="1"/>
        <charset val="204"/>
      </rPr>
      <t xml:space="preserve"> </t>
    </r>
  </si>
  <si>
    <r>
      <t>Сумма от п.11-12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</si>
  <si>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Газоснабжение жилых домов по ул Грузовая, 1-я - 6-я Трубосварочная пос.Мясокомбината в Ленинском районе г. Челябинска </t>
  </si>
  <si>
    <t>20435 руб * 1 * 1 * 4.53 * 1.08 * 0.7</t>
  </si>
  <si>
    <t>Сумма от п.7-10</t>
  </si>
  <si>
    <t>Осн. показ. Х=124 (потребитель)</t>
  </si>
  <si>
    <t>Схемы газоснабжения. Количество потребителей свыше 100 до 200.</t>
  </si>
  <si>
    <t>A=30.565 тыс.руб; B=0.215 тыс.руб;</t>
  </si>
  <si>
    <t>(30565 руб + 215 руб *  124) * 1 * 1.08 * 0.4 * 4.53 * 0.51</t>
  </si>
  <si>
    <t>СБЦП 81-02-14-2001_0-0-7-5 Газооборудование и газоснабжение промышленных предприятий, зданий и сооружений. 2015 г. Таблица 7. Сети газоснабжения, п.2</t>
  </si>
  <si>
    <t>A=5.221 тыс.руб; B=137.561 тыс.руб;</t>
  </si>
  <si>
    <t>Газорегуляторный пункт (ГРП) с двумя линиями регулирования с регулятором. Условный диаметр 50 мм</t>
  </si>
  <si>
    <t>СБЦП 81-02-14-2001_0-0-1-13 Газооборудование и газоснабжение промышленных предприятий, зданий и сооружений. 2015 г. Таблица 1. Внутренние и наружные устройства газоснабжения зданий и сооружений, п.17</t>
  </si>
  <si>
    <t>A=200.170 тыс.руб;</t>
  </si>
  <si>
    <t>Осн. показ. Х=1 (1 ГРП)</t>
  </si>
  <si>
    <t>Количество = 1 (1 ГРП)</t>
  </si>
  <si>
    <t>Базовая цена проектирования ГРПС и ГРП блочного типа высокой заводской готовности определяется с коэффициентом</t>
  </si>
  <si>
    <t>K2 = 0.5</t>
  </si>
  <si>
    <t>Глава 2, п.2.1.9 (Ценообразующий)</t>
  </si>
  <si>
    <t>Молниезащита ГРП</t>
  </si>
  <si>
    <t>Электроснабжение: кабельная линия напряжением до 1.0 кВ. Длина от 01 до 1 км</t>
  </si>
  <si>
    <t>СБЦП 81-02-14-2001_0-0-19-2 Газооборудование и газоснабжение промышленных предприятий, зданий и сооружений. 2015 г. Таблица 19. Электроснабжение и молниезащита, п.2</t>
  </si>
  <si>
    <t>A=5.112 тыс.руб; В=26.974 тыс.руб.</t>
  </si>
  <si>
    <t>Осн. показ. Х=0,1 (км)</t>
  </si>
  <si>
    <t xml:space="preserve">Базовая цена проектирования объектов в стесненных условиях, когда в зоне строительства работ находится свыше пяти коммуникаций или плотность застройки составляет более 30%, определяется с коэффициентом, учитывающим усложняющие факторы </t>
  </si>
  <si>
    <t>Осн. показ. Х=0.27 (км)</t>
  </si>
  <si>
    <t>Подземные газопроводы. Газопровод низкого давления. Протяженность свыше 4,0 до 10,0 км.</t>
  </si>
  <si>
    <t>Осн. показ. Х=6.0 (км)</t>
  </si>
  <si>
    <t>A=114.205 тыс.руб; B=25.486 тыс.руб;</t>
  </si>
  <si>
    <r>
      <t>Разделы проектной документации</t>
    </r>
    <r>
      <rPr>
        <sz val="11"/>
        <color rgb="FF000000"/>
        <rFont val="Times New Roman"/>
        <family val="1"/>
        <charset val="204"/>
      </rPr>
      <t xml:space="preserve"> </t>
    </r>
  </si>
  <si>
    <r>
      <t>Разделы рабочей документации</t>
    </r>
    <r>
      <rPr>
        <sz val="11"/>
        <color rgb="FF000000"/>
        <rFont val="Times New Roman"/>
        <family val="1"/>
        <charset val="204"/>
      </rPr>
      <t xml:space="preserve"> </t>
    </r>
  </si>
  <si>
    <t>3. констр. и объем.-планир. реш.</t>
  </si>
  <si>
    <t>28% [из 50%]</t>
  </si>
  <si>
    <t>4. Инж обо, сет инж мер, тех реш</t>
  </si>
  <si>
    <t>4.1. Тех реш</t>
  </si>
  <si>
    <t>5. ПОС</t>
  </si>
  <si>
    <t>2. сх.план.орг.зем.уч.</t>
  </si>
  <si>
    <t>1. сх.план.орг.зем.уч.</t>
  </si>
  <si>
    <t>2. констр. и объем.-планир. реш.</t>
  </si>
  <si>
    <t>3. Инж обо, сет инж мер, тех реш</t>
  </si>
  <si>
    <t>3.1. Тех реш</t>
  </si>
  <si>
    <t>4. Смета на строительство</t>
  </si>
  <si>
    <t>28% [из 51%]</t>
  </si>
  <si>
    <t>200170 руб * (0.4 * 0.49 + 0.6 * 0.60) * 1 * 4.53 * 1.08 * 0.5 * 1.05 * ( 1.0 + 0.1 )</t>
  </si>
  <si>
    <t>84% [из 84%]</t>
  </si>
  <si>
    <t>1. Тех реш</t>
  </si>
  <si>
    <t>(5 112 +26 974 руб * 0.1) * (0.4 * 0.84 + 0.6 * 1.0) * 1 * 4.53 * 1.08</t>
  </si>
  <si>
    <t xml:space="preserve">A * Количество * Кст * Ктек * K1 </t>
  </si>
  <si>
    <t>Коэф - т 0.035 от п.7</t>
  </si>
  <si>
    <t>(5221 руб + 137561 руб * 0.27) * 1 * 1.08 * 1.15 *0.9 *1.05 * 1 * 4.53</t>
  </si>
  <si>
    <t>K2 = 1.15</t>
  </si>
  <si>
    <t>K3= 0.9</t>
  </si>
  <si>
    <t>(A + B * Xзад) * Количество * K1 * K2 * K3 * K4 * Кст * Ктек</t>
  </si>
  <si>
    <t>(114205 руб + 25486 руб * 6.0) * 1 * 1.08 * 1.15 * 1.05 * 1 * 4.53</t>
  </si>
  <si>
    <t>(A + B * Xзад) * Количество * K1 * K2 * K3  * Кст * Ктек</t>
  </si>
  <si>
    <t>Д.И. Уварова</t>
  </si>
  <si>
    <t>О.А. Рыжикова</t>
  </si>
  <si>
    <t>Составил: Инженер по проектно-сметной работе ОНССГ</t>
  </si>
  <si>
    <t>Проверил: Начальник отдела ОНССГ</t>
  </si>
  <si>
    <t>Подземные газопроводы. Газопровод высокого давления. Протяженность свыше 0,1 км до 0,5 км</t>
  </si>
  <si>
    <t>Смета №1.1</t>
  </si>
  <si>
    <t>Смета №1.2</t>
  </si>
  <si>
    <t>Сводная смета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</si>
</sst>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 style="medium">
        <color rgb="FFBBBBBB"/>
      </bottom>
      <diagonal/>
    </border>
    <border>
      <left/>
      <right style="medium">
        <color rgb="FF000000"/>
      </right>
      <top style="medium">
        <color rgb="FFBBBBBB"/>
      </top>
      <bottom style="medium">
        <color rgb="FFBBBBBB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BBBBBB"/>
      </bottom>
      <diagonal/>
    </border>
    <border>
      <left/>
      <right style="medium">
        <color rgb="FF000000"/>
      </right>
      <top/>
      <bottom style="medium">
        <color rgb="FFBBBBBB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 style="medium">
        <color theme="0" tint="-0.249977111117893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0" tint="-0.249977111117893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 style="thin">
        <color indexed="64"/>
      </bottom>
      <diagonal/>
    </border>
    <border>
      <left/>
      <right style="medium">
        <color rgb="FF000000"/>
      </right>
      <top style="medium">
        <color rgb="FFBBBBBB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BBBBBB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rgb="FFBBBBBB"/>
      </bottom>
      <diagonal/>
    </border>
    <border>
      <left style="medium">
        <color theme="0" tint="-0.249977111117893"/>
      </left>
      <right style="medium">
        <color rgb="FF000000"/>
      </right>
      <top style="medium">
        <color theme="0" tint="-0.249977111117893"/>
      </top>
      <bottom/>
      <diagonal/>
    </border>
    <border>
      <left style="medium">
        <color rgb="FF000000"/>
      </left>
      <right style="medium">
        <color rgb="FF000000"/>
      </right>
      <top style="medium">
        <color theme="0" tint="-0.249977111117893"/>
      </top>
      <bottom/>
      <diagonal/>
    </border>
    <border>
      <left/>
      <right style="medium">
        <color rgb="FF000000"/>
      </right>
      <top style="medium">
        <color theme="0" tint="-0.249977111117893"/>
      </top>
      <bottom/>
      <diagonal/>
    </border>
    <border>
      <left style="medium">
        <color rgb="FF000000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rgb="FF000000"/>
      </right>
      <top/>
      <bottom style="medium">
        <color theme="0" tint="-0.249977111117893"/>
      </bottom>
      <diagonal/>
    </border>
    <border>
      <left/>
      <right style="medium">
        <color rgb="FF000000"/>
      </right>
      <top/>
      <bottom style="medium">
        <color theme="0" tint="-0.249977111117893"/>
      </bottom>
      <diagonal/>
    </border>
    <border>
      <left style="medium">
        <color rgb="FF000000"/>
      </left>
      <right style="medium">
        <color theme="0" tint="-0.249977111117893"/>
      </right>
      <top/>
      <bottom style="medium">
        <color theme="0" tint="-0.249977111117893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0" fillId="0" borderId="0" xfId="0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9" fontId="6" fillId="0" borderId="10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3" fontId="6" fillId="0" borderId="12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7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3" fontId="5" fillId="0" borderId="6" xfId="0" applyNumberFormat="1" applyFont="1" applyBorder="1" applyAlignment="1">
      <alignment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top" wrapText="1"/>
    </xf>
    <xf numFmtId="3" fontId="7" fillId="0" borderId="2" xfId="0" applyNumberFormat="1" applyFont="1" applyBorder="1" applyAlignment="1">
      <alignment vertical="center" wrapText="1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center" wrapText="1"/>
    </xf>
    <xf numFmtId="9" fontId="6" fillId="0" borderId="21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top" wrapText="1"/>
    </xf>
    <xf numFmtId="3" fontId="5" fillId="0" borderId="21" xfId="0" applyNumberFormat="1" applyFont="1" applyBorder="1" applyAlignment="1">
      <alignment vertical="top" wrapText="1"/>
    </xf>
    <xf numFmtId="0" fontId="6" fillId="0" borderId="24" xfId="0" applyFont="1" applyBorder="1" applyAlignment="1">
      <alignment vertical="center" wrapText="1"/>
    </xf>
    <xf numFmtId="0" fontId="5" fillId="0" borderId="22" xfId="0" applyFont="1" applyBorder="1" applyAlignment="1">
      <alignment vertical="top" wrapText="1"/>
    </xf>
    <xf numFmtId="0" fontId="6" fillId="0" borderId="25" xfId="0" applyFont="1" applyBorder="1" applyAlignment="1">
      <alignment vertical="center" wrapText="1"/>
    </xf>
    <xf numFmtId="0" fontId="5" fillId="0" borderId="25" xfId="0" applyFont="1" applyBorder="1" applyAlignment="1">
      <alignment vertical="top" wrapText="1"/>
    </xf>
    <xf numFmtId="3" fontId="5" fillId="0" borderId="25" xfId="0" applyNumberFormat="1" applyFont="1" applyBorder="1" applyAlignment="1">
      <alignment vertical="top" wrapText="1"/>
    </xf>
    <xf numFmtId="0" fontId="6" fillId="0" borderId="28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9" fontId="6" fillId="0" borderId="16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9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3" fontId="5" fillId="0" borderId="5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6" fillId="0" borderId="27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5" fillId="0" borderId="27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3" fontId="5" fillId="0" borderId="29" xfId="0" applyNumberFormat="1" applyFont="1" applyBorder="1" applyAlignment="1">
      <alignment vertical="top" wrapText="1"/>
    </xf>
    <xf numFmtId="3" fontId="5" fillId="0" borderId="32" xfId="0" applyNumberFormat="1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6" fillId="0" borderId="14" xfId="0" applyFont="1" applyBorder="1" applyAlignment="1">
      <alignment vertical="center" wrapText="1"/>
    </xf>
    <xf numFmtId="3" fontId="5" fillId="0" borderId="14" xfId="0" applyNumberFormat="1" applyFont="1" applyBorder="1" applyAlignment="1">
      <alignment vertical="top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3" fontId="6" fillId="0" borderId="23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2"/>
  <sheetViews>
    <sheetView tabSelected="1" view="pageBreakPreview" topLeftCell="A45" zoomScale="60" zoomScaleNormal="100" workbookViewId="0">
      <selection activeCell="A49" sqref="A49:E50"/>
    </sheetView>
  </sheetViews>
  <sheetFormatPr defaultRowHeight="15" x14ac:dyDescent="0.25"/>
  <cols>
    <col min="1" max="1" width="4.7109375" customWidth="1"/>
    <col min="2" max="2" width="38.5703125" customWidth="1"/>
    <col min="3" max="3" width="32.85546875" customWidth="1"/>
    <col min="4" max="4" width="21.140625" customWidth="1"/>
    <col min="5" max="5" width="13.42578125" customWidth="1"/>
  </cols>
  <sheetData>
    <row r="1" spans="1:5" ht="15" customHeight="1" x14ac:dyDescent="0.25">
      <c r="A1" s="97" t="s">
        <v>21</v>
      </c>
      <c r="B1" s="97"/>
      <c r="C1" s="97"/>
      <c r="D1" s="97"/>
      <c r="E1" s="3" t="s">
        <v>22</v>
      </c>
    </row>
    <row r="2" spans="1:5" ht="68.25" customHeight="1" x14ac:dyDescent="0.25">
      <c r="A2" s="98" t="s">
        <v>119</v>
      </c>
      <c r="B2" s="98"/>
      <c r="C2" s="98"/>
      <c r="D2" s="98"/>
      <c r="E2" s="98"/>
    </row>
    <row r="3" spans="1:5" ht="18" customHeight="1" x14ac:dyDescent="0.25">
      <c r="A3" s="99" t="s">
        <v>28</v>
      </c>
      <c r="B3" s="99"/>
      <c r="C3" s="99"/>
      <c r="D3" s="99"/>
      <c r="E3" s="99"/>
    </row>
    <row r="4" spans="1:5" ht="61.5" customHeight="1" x14ac:dyDescent="0.25">
      <c r="A4" s="100" t="s">
        <v>23</v>
      </c>
      <c r="B4" s="100"/>
      <c r="C4" s="96" t="s">
        <v>59</v>
      </c>
      <c r="D4" s="96"/>
      <c r="E4" s="96"/>
    </row>
    <row r="5" spans="1:5" ht="35.25" customHeight="1" x14ac:dyDescent="0.25">
      <c r="A5" s="100" t="s">
        <v>24</v>
      </c>
      <c r="B5" s="100"/>
      <c r="C5" s="1"/>
      <c r="D5" s="1"/>
      <c r="E5" s="1"/>
    </row>
    <row r="6" spans="1:5" ht="44.25" customHeight="1" thickBot="1" x14ac:dyDescent="0.3">
      <c r="A6" s="95" t="s">
        <v>25</v>
      </c>
      <c r="B6" s="95"/>
      <c r="C6" s="4" t="s">
        <v>26</v>
      </c>
      <c r="D6" s="4"/>
      <c r="E6" s="4"/>
    </row>
    <row r="7" spans="1:5" ht="96" customHeight="1" thickBot="1" x14ac:dyDescent="0.3">
      <c r="A7" s="12" t="s">
        <v>0</v>
      </c>
      <c r="B7" s="13" t="s">
        <v>1</v>
      </c>
      <c r="C7" s="13" t="s">
        <v>2</v>
      </c>
      <c r="D7" s="13" t="s">
        <v>3</v>
      </c>
      <c r="E7" s="13" t="s">
        <v>4</v>
      </c>
    </row>
    <row r="8" spans="1:5" ht="15.75" thickBot="1" x14ac:dyDescent="0.3">
      <c r="A8" s="14">
        <v>1</v>
      </c>
      <c r="B8" s="15">
        <v>2</v>
      </c>
      <c r="C8" s="15">
        <v>3</v>
      </c>
      <c r="D8" s="15">
        <v>4</v>
      </c>
      <c r="E8" s="15">
        <v>5</v>
      </c>
    </row>
    <row r="9" spans="1:5" ht="96.75" customHeight="1" x14ac:dyDescent="0.25">
      <c r="A9" s="94">
        <v>1</v>
      </c>
      <c r="B9" s="91" t="s">
        <v>116</v>
      </c>
      <c r="C9" s="16" t="s">
        <v>66</v>
      </c>
      <c r="D9" s="16" t="s">
        <v>109</v>
      </c>
      <c r="E9" s="88">
        <f>ROUND((5221+137561*0.27)*1*1*4.53*1.08*1.15*0.9*1.05,0)</f>
        <v>225233</v>
      </c>
    </row>
    <row r="10" spans="1:5" ht="27" customHeight="1" x14ac:dyDescent="0.25">
      <c r="A10" s="58"/>
      <c r="B10" s="92"/>
      <c r="C10" s="16" t="s">
        <v>67</v>
      </c>
      <c r="D10" s="66" t="s">
        <v>106</v>
      </c>
      <c r="E10" s="89"/>
    </row>
    <row r="11" spans="1:5" x14ac:dyDescent="0.25">
      <c r="A11" s="58"/>
      <c r="B11" s="92"/>
      <c r="C11" s="16" t="s">
        <v>82</v>
      </c>
      <c r="D11" s="66"/>
      <c r="E11" s="89"/>
    </row>
    <row r="12" spans="1:5" ht="15.75" thickBot="1" x14ac:dyDescent="0.3">
      <c r="A12" s="59"/>
      <c r="B12" s="93"/>
      <c r="C12" s="16" t="s">
        <v>5</v>
      </c>
      <c r="D12" s="67"/>
      <c r="E12" s="90"/>
    </row>
    <row r="13" spans="1:5" ht="15.75" thickBot="1" x14ac:dyDescent="0.3">
      <c r="A13" s="7"/>
      <c r="B13" s="17" t="s">
        <v>35</v>
      </c>
      <c r="C13" s="8"/>
      <c r="D13" s="8"/>
      <c r="E13" s="25"/>
    </row>
    <row r="14" spans="1:5" ht="30.75" thickBot="1" x14ac:dyDescent="0.3">
      <c r="A14" s="11"/>
      <c r="B14" s="18" t="s">
        <v>6</v>
      </c>
      <c r="C14" s="18" t="s">
        <v>7</v>
      </c>
      <c r="D14" s="9"/>
      <c r="E14" s="26"/>
    </row>
    <row r="15" spans="1:5" ht="59.25" customHeight="1" thickBot="1" x14ac:dyDescent="0.3">
      <c r="A15" s="11"/>
      <c r="B15" s="2" t="s">
        <v>27</v>
      </c>
      <c r="C15" s="2" t="s">
        <v>32</v>
      </c>
      <c r="D15" s="9"/>
      <c r="E15" s="26"/>
    </row>
    <row r="16" spans="1:5" ht="15" customHeight="1" thickBot="1" x14ac:dyDescent="0.3">
      <c r="A16" s="11"/>
      <c r="B16" s="18" t="s">
        <v>29</v>
      </c>
      <c r="C16" s="18" t="s">
        <v>30</v>
      </c>
      <c r="D16" s="9"/>
      <c r="E16" s="26"/>
    </row>
    <row r="17" spans="1:5" ht="52.5" customHeight="1" x14ac:dyDescent="0.25">
      <c r="A17" s="82"/>
      <c r="B17" s="83" t="s">
        <v>81</v>
      </c>
      <c r="C17" s="16" t="s">
        <v>107</v>
      </c>
      <c r="D17" s="82"/>
      <c r="E17" s="84"/>
    </row>
    <row r="18" spans="1:5" ht="51.75" customHeight="1" thickBot="1" x14ac:dyDescent="0.3">
      <c r="A18" s="69"/>
      <c r="B18" s="71"/>
      <c r="C18" s="18" t="s">
        <v>8</v>
      </c>
      <c r="D18" s="69"/>
      <c r="E18" s="73"/>
    </row>
    <row r="19" spans="1:5" ht="15" customHeight="1" x14ac:dyDescent="0.25">
      <c r="A19" s="82"/>
      <c r="B19" s="83" t="s">
        <v>36</v>
      </c>
      <c r="C19" s="16" t="s">
        <v>108</v>
      </c>
      <c r="D19" s="82"/>
      <c r="E19" s="84"/>
    </row>
    <row r="20" spans="1:5" ht="33" customHeight="1" thickBot="1" x14ac:dyDescent="0.3">
      <c r="A20" s="69"/>
      <c r="B20" s="71"/>
      <c r="C20" s="18" t="s">
        <v>37</v>
      </c>
      <c r="D20" s="69"/>
      <c r="E20" s="73"/>
    </row>
    <row r="21" spans="1:5" ht="15" customHeight="1" x14ac:dyDescent="0.25">
      <c r="A21" s="82"/>
      <c r="B21" s="83" t="s">
        <v>9</v>
      </c>
      <c r="C21" s="16" t="s">
        <v>40</v>
      </c>
      <c r="D21" s="82"/>
      <c r="E21" s="84"/>
    </row>
    <row r="22" spans="1:5" ht="75.75" customHeight="1" thickBot="1" x14ac:dyDescent="0.3">
      <c r="A22" s="69"/>
      <c r="B22" s="71"/>
      <c r="C22" s="18" t="s">
        <v>10</v>
      </c>
      <c r="D22" s="69"/>
      <c r="E22" s="73"/>
    </row>
    <row r="23" spans="1:5" ht="15" customHeight="1" thickBot="1" x14ac:dyDescent="0.3">
      <c r="A23" s="11"/>
      <c r="B23" s="19" t="s">
        <v>38</v>
      </c>
      <c r="C23" s="9"/>
      <c r="D23" s="9"/>
      <c r="E23" s="26"/>
    </row>
    <row r="24" spans="1:5" x14ac:dyDescent="0.25">
      <c r="A24" s="44"/>
      <c r="B24" s="45" t="s">
        <v>11</v>
      </c>
      <c r="C24" s="46">
        <v>1</v>
      </c>
      <c r="D24" s="47"/>
      <c r="E24" s="48"/>
    </row>
    <row r="25" spans="1:5" ht="94.5" customHeight="1" x14ac:dyDescent="0.25">
      <c r="A25" s="85">
        <v>2</v>
      </c>
      <c r="B25" s="86" t="s">
        <v>83</v>
      </c>
      <c r="C25" s="49" t="s">
        <v>39</v>
      </c>
      <c r="D25" s="49" t="s">
        <v>111</v>
      </c>
      <c r="E25" s="87">
        <f>ROUND((114205+25486*6)*1*1.08*1.15*1.05*1*4.53,0)</f>
        <v>1578037</v>
      </c>
    </row>
    <row r="26" spans="1:5" ht="30" x14ac:dyDescent="0.25">
      <c r="A26" s="58"/>
      <c r="B26" s="61"/>
      <c r="C26" s="16" t="s">
        <v>85</v>
      </c>
      <c r="D26" s="66" t="s">
        <v>110</v>
      </c>
      <c r="E26" s="64"/>
    </row>
    <row r="27" spans="1:5" x14ac:dyDescent="0.25">
      <c r="A27" s="58"/>
      <c r="B27" s="61"/>
      <c r="C27" s="16" t="s">
        <v>84</v>
      </c>
      <c r="D27" s="66"/>
      <c r="E27" s="64"/>
    </row>
    <row r="28" spans="1:5" ht="15.75" customHeight="1" thickBot="1" x14ac:dyDescent="0.3">
      <c r="A28" s="59"/>
      <c r="B28" s="62"/>
      <c r="C28" s="18" t="s">
        <v>5</v>
      </c>
      <c r="D28" s="67"/>
      <c r="E28" s="65"/>
    </row>
    <row r="29" spans="1:5" ht="15.75" thickBot="1" x14ac:dyDescent="0.3">
      <c r="A29" s="7"/>
      <c r="B29" s="17" t="s">
        <v>35</v>
      </c>
      <c r="C29" s="8"/>
      <c r="D29" s="8"/>
      <c r="E29" s="25"/>
    </row>
    <row r="30" spans="1:5" ht="30.75" thickBot="1" x14ac:dyDescent="0.3">
      <c r="A30" s="11"/>
      <c r="B30" s="18" t="s">
        <v>6</v>
      </c>
      <c r="C30" s="18" t="s">
        <v>7</v>
      </c>
      <c r="D30" s="9"/>
      <c r="E30" s="26"/>
    </row>
    <row r="31" spans="1:5" ht="60.75" thickBot="1" x14ac:dyDescent="0.3">
      <c r="A31" s="11"/>
      <c r="B31" s="2" t="s">
        <v>27</v>
      </c>
      <c r="C31" s="2" t="s">
        <v>32</v>
      </c>
      <c r="D31" s="9"/>
      <c r="E31" s="26"/>
    </row>
    <row r="32" spans="1:5" ht="15.75" thickBot="1" x14ac:dyDescent="0.3">
      <c r="A32" s="11"/>
      <c r="B32" s="18" t="s">
        <v>29</v>
      </c>
      <c r="C32" s="18" t="s">
        <v>30</v>
      </c>
      <c r="D32" s="9"/>
      <c r="E32" s="26"/>
    </row>
    <row r="33" spans="1:5" ht="75.75" customHeight="1" x14ac:dyDescent="0.25">
      <c r="A33" s="82"/>
      <c r="B33" s="83" t="s">
        <v>81</v>
      </c>
      <c r="C33" s="16" t="s">
        <v>107</v>
      </c>
      <c r="D33" s="82"/>
      <c r="E33" s="84"/>
    </row>
    <row r="34" spans="1:5" ht="30.75" thickBot="1" x14ac:dyDescent="0.3">
      <c r="A34" s="69"/>
      <c r="B34" s="71"/>
      <c r="C34" s="18" t="s">
        <v>8</v>
      </c>
      <c r="D34" s="69"/>
      <c r="E34" s="73"/>
    </row>
    <row r="35" spans="1:5" ht="59.25" customHeight="1" x14ac:dyDescent="0.25">
      <c r="A35" s="82"/>
      <c r="B35" s="83" t="s">
        <v>9</v>
      </c>
      <c r="C35" s="16" t="s">
        <v>31</v>
      </c>
      <c r="D35" s="82"/>
      <c r="E35" s="84"/>
    </row>
    <row r="36" spans="1:5" ht="30.75" thickBot="1" x14ac:dyDescent="0.3">
      <c r="A36" s="69"/>
      <c r="B36" s="71"/>
      <c r="C36" s="18" t="s">
        <v>10</v>
      </c>
      <c r="D36" s="69"/>
      <c r="E36" s="73"/>
    </row>
    <row r="37" spans="1:5" ht="15.75" thickBot="1" x14ac:dyDescent="0.3">
      <c r="A37" s="11"/>
      <c r="B37" s="19" t="s">
        <v>38</v>
      </c>
      <c r="C37" s="9"/>
      <c r="D37" s="9"/>
      <c r="E37" s="26"/>
    </row>
    <row r="38" spans="1:5" ht="15.75" thickBot="1" x14ac:dyDescent="0.3">
      <c r="A38" s="11"/>
      <c r="B38" s="18" t="s">
        <v>11</v>
      </c>
      <c r="C38" s="20">
        <v>1</v>
      </c>
      <c r="D38" s="9"/>
      <c r="E38" s="26"/>
    </row>
    <row r="39" spans="1:5" ht="124.5" customHeight="1" x14ac:dyDescent="0.25">
      <c r="A39" s="57">
        <v>3</v>
      </c>
      <c r="B39" s="60" t="s">
        <v>68</v>
      </c>
      <c r="C39" s="16" t="s">
        <v>69</v>
      </c>
      <c r="D39" s="16" t="s">
        <v>41</v>
      </c>
      <c r="E39" s="63">
        <f>ROUND(200170*(0.4*49%+0.6*60%)*1*4.53*1.08*0.5*1.05*(0.1+1),0)</f>
        <v>314447</v>
      </c>
    </row>
    <row r="40" spans="1:5" x14ac:dyDescent="0.25">
      <c r="A40" s="58"/>
      <c r="B40" s="61"/>
      <c r="C40" s="16" t="s">
        <v>70</v>
      </c>
      <c r="D40" s="66" t="s">
        <v>100</v>
      </c>
      <c r="E40" s="64"/>
    </row>
    <row r="41" spans="1:5" x14ac:dyDescent="0.25">
      <c r="A41" s="58"/>
      <c r="B41" s="61"/>
      <c r="C41" s="16" t="s">
        <v>71</v>
      </c>
      <c r="D41" s="66"/>
      <c r="E41" s="64"/>
    </row>
    <row r="42" spans="1:5" ht="30" customHeight="1" thickBot="1" x14ac:dyDescent="0.3">
      <c r="A42" s="59"/>
      <c r="B42" s="62"/>
      <c r="C42" s="29" t="s">
        <v>72</v>
      </c>
      <c r="D42" s="67"/>
      <c r="E42" s="65"/>
    </row>
    <row r="43" spans="1:5" ht="15.75" thickBot="1" x14ac:dyDescent="0.3">
      <c r="A43" s="7"/>
      <c r="B43" s="17" t="s">
        <v>35</v>
      </c>
      <c r="C43" s="8"/>
      <c r="D43" s="8"/>
      <c r="E43" s="25"/>
    </row>
    <row r="44" spans="1:5" ht="30.75" thickBot="1" x14ac:dyDescent="0.3">
      <c r="A44" s="11"/>
      <c r="B44" s="18" t="s">
        <v>6</v>
      </c>
      <c r="C44" s="18" t="s">
        <v>7</v>
      </c>
      <c r="D44" s="9"/>
      <c r="E44" s="26"/>
    </row>
    <row r="45" spans="1:5" ht="60.75" thickBot="1" x14ac:dyDescent="0.3">
      <c r="A45" s="11"/>
      <c r="B45" s="2" t="s">
        <v>27</v>
      </c>
      <c r="C45" s="2" t="s">
        <v>32</v>
      </c>
      <c r="D45" s="9"/>
      <c r="E45" s="26"/>
    </row>
    <row r="46" spans="1:5" ht="15.75" thickBot="1" x14ac:dyDescent="0.3">
      <c r="A46" s="31"/>
      <c r="B46" s="16" t="s">
        <v>29</v>
      </c>
      <c r="C46" s="16" t="s">
        <v>30</v>
      </c>
      <c r="D46" s="32"/>
      <c r="E46" s="33"/>
    </row>
    <row r="47" spans="1:5" ht="29.25" customHeight="1" x14ac:dyDescent="0.25">
      <c r="A47" s="74"/>
      <c r="B47" s="76" t="s">
        <v>73</v>
      </c>
      <c r="C47" s="54" t="s">
        <v>74</v>
      </c>
      <c r="D47" s="78"/>
      <c r="E47" s="80"/>
    </row>
    <row r="48" spans="1:5" ht="30.75" thickBot="1" x14ac:dyDescent="0.3">
      <c r="A48" s="75"/>
      <c r="B48" s="77"/>
      <c r="C48" s="30" t="s">
        <v>75</v>
      </c>
      <c r="D48" s="79"/>
      <c r="E48" s="81"/>
    </row>
    <row r="49" spans="1:5" ht="59.25" customHeight="1" x14ac:dyDescent="0.25">
      <c r="A49" s="74"/>
      <c r="B49" s="76" t="s">
        <v>9</v>
      </c>
      <c r="C49" s="54" t="s">
        <v>31</v>
      </c>
      <c r="D49" s="78"/>
      <c r="E49" s="80"/>
    </row>
    <row r="50" spans="1:5" ht="30.75" thickBot="1" x14ac:dyDescent="0.3">
      <c r="A50" s="75"/>
      <c r="B50" s="77"/>
      <c r="C50" s="55" t="s">
        <v>10</v>
      </c>
      <c r="D50" s="79"/>
      <c r="E50" s="81"/>
    </row>
    <row r="51" spans="1:5" ht="29.25" customHeight="1" x14ac:dyDescent="0.25">
      <c r="A51" s="68"/>
      <c r="B51" s="70" t="s">
        <v>42</v>
      </c>
      <c r="C51" s="16" t="s">
        <v>43</v>
      </c>
      <c r="D51" s="68"/>
      <c r="E51" s="72"/>
    </row>
    <row r="52" spans="1:5" ht="15.75" thickBot="1" x14ac:dyDescent="0.3">
      <c r="A52" s="69"/>
      <c r="B52" s="71"/>
      <c r="C52" s="18" t="s">
        <v>44</v>
      </c>
      <c r="D52" s="69"/>
      <c r="E52" s="73"/>
    </row>
    <row r="53" spans="1:5" ht="15.75" thickBot="1" x14ac:dyDescent="0.3">
      <c r="A53" s="11"/>
      <c r="B53" s="19" t="s">
        <v>86</v>
      </c>
      <c r="C53" s="20">
        <v>0.49</v>
      </c>
      <c r="D53" s="9"/>
      <c r="E53" s="26"/>
    </row>
    <row r="54" spans="1:5" ht="15.75" thickBot="1" x14ac:dyDescent="0.3">
      <c r="A54" s="11"/>
      <c r="B54" s="18" t="s">
        <v>15</v>
      </c>
      <c r="C54" s="20">
        <v>0.01</v>
      </c>
      <c r="D54" s="9"/>
      <c r="E54" s="26"/>
    </row>
    <row r="55" spans="1:5" ht="15.75" thickBot="1" x14ac:dyDescent="0.3">
      <c r="A55" s="28"/>
      <c r="B55" s="18" t="s">
        <v>93</v>
      </c>
      <c r="C55" s="20">
        <v>0.03</v>
      </c>
      <c r="D55" s="9"/>
      <c r="E55" s="26"/>
    </row>
    <row r="56" spans="1:5" ht="15.75" thickBot="1" x14ac:dyDescent="0.3">
      <c r="A56" s="28"/>
      <c r="B56" s="18" t="s">
        <v>88</v>
      </c>
      <c r="C56" s="20">
        <v>0.1</v>
      </c>
      <c r="D56" s="9"/>
      <c r="E56" s="26"/>
    </row>
    <row r="57" spans="1:5" ht="15.75" thickBot="1" x14ac:dyDescent="0.3">
      <c r="A57" s="28"/>
      <c r="B57" s="18" t="s">
        <v>90</v>
      </c>
      <c r="C57" s="56">
        <v>0.28000000000000003</v>
      </c>
      <c r="D57" s="9"/>
      <c r="E57" s="26"/>
    </row>
    <row r="58" spans="1:5" ht="15.75" thickBot="1" x14ac:dyDescent="0.3">
      <c r="A58" s="28"/>
      <c r="B58" s="18" t="s">
        <v>91</v>
      </c>
      <c r="C58" s="18" t="s">
        <v>89</v>
      </c>
      <c r="D58" s="9"/>
      <c r="E58" s="26"/>
    </row>
    <row r="59" spans="1:5" ht="15.75" thickBot="1" x14ac:dyDescent="0.3">
      <c r="A59" s="28"/>
      <c r="B59" s="18" t="s">
        <v>92</v>
      </c>
      <c r="C59" s="20">
        <v>7.0000000000000007E-2</v>
      </c>
      <c r="D59" s="9"/>
      <c r="E59" s="26"/>
    </row>
    <row r="60" spans="1:5" ht="15.75" thickBot="1" x14ac:dyDescent="0.3">
      <c r="A60" s="28"/>
      <c r="B60" s="19" t="s">
        <v>87</v>
      </c>
      <c r="C60" s="20">
        <v>0.6</v>
      </c>
      <c r="D60" s="9"/>
      <c r="E60" s="26"/>
    </row>
    <row r="61" spans="1:5" ht="15.75" thickBot="1" x14ac:dyDescent="0.3">
      <c r="A61" s="28"/>
      <c r="B61" s="18" t="s">
        <v>94</v>
      </c>
      <c r="C61" s="20">
        <v>0.02</v>
      </c>
      <c r="D61" s="9"/>
      <c r="E61" s="26"/>
    </row>
    <row r="62" spans="1:5" ht="15.75" thickBot="1" x14ac:dyDescent="0.3">
      <c r="A62" s="28"/>
      <c r="B62" s="18" t="s">
        <v>95</v>
      </c>
      <c r="C62" s="56">
        <v>0.2</v>
      </c>
      <c r="D62" s="9"/>
      <c r="E62" s="26"/>
    </row>
    <row r="63" spans="1:5" ht="15.75" thickBot="1" x14ac:dyDescent="0.3">
      <c r="A63" s="28"/>
      <c r="B63" s="18" t="s">
        <v>96</v>
      </c>
      <c r="C63" s="20">
        <v>0.28000000000000003</v>
      </c>
      <c r="D63" s="9"/>
      <c r="E63" s="26"/>
    </row>
    <row r="64" spans="1:5" ht="15.75" thickBot="1" x14ac:dyDescent="0.3">
      <c r="A64" s="28"/>
      <c r="B64" s="18" t="s">
        <v>97</v>
      </c>
      <c r="C64" s="18" t="s">
        <v>99</v>
      </c>
      <c r="D64" s="9"/>
      <c r="E64" s="26"/>
    </row>
    <row r="65" spans="1:5" ht="15.75" thickBot="1" x14ac:dyDescent="0.3">
      <c r="A65" s="28"/>
      <c r="B65" s="18" t="s">
        <v>98</v>
      </c>
      <c r="C65" s="20">
        <v>0.1</v>
      </c>
      <c r="D65" s="9"/>
      <c r="E65" s="26"/>
    </row>
    <row r="66" spans="1:5" ht="99.75" customHeight="1" x14ac:dyDescent="0.25">
      <c r="A66" s="57">
        <v>4</v>
      </c>
      <c r="B66" s="60" t="s">
        <v>77</v>
      </c>
      <c r="C66" s="16" t="s">
        <v>78</v>
      </c>
      <c r="D66" s="16" t="s">
        <v>104</v>
      </c>
      <c r="E66" s="63">
        <f>ROUND((5112+26974*0.1)*(0.4*0.84+0.6*1)*1*4.53*1.08,0)</f>
        <v>35761</v>
      </c>
    </row>
    <row r="67" spans="1:5" ht="30" x14ac:dyDescent="0.25">
      <c r="A67" s="58"/>
      <c r="B67" s="61"/>
      <c r="C67" s="16" t="s">
        <v>79</v>
      </c>
      <c r="D67" s="66" t="s">
        <v>103</v>
      </c>
      <c r="E67" s="64"/>
    </row>
    <row r="68" spans="1:5" x14ac:dyDescent="0.25">
      <c r="A68" s="58"/>
      <c r="B68" s="61"/>
      <c r="C68" s="16" t="s">
        <v>80</v>
      </c>
      <c r="D68" s="66"/>
      <c r="E68" s="64"/>
    </row>
    <row r="69" spans="1:5" ht="15.75" thickBot="1" x14ac:dyDescent="0.3">
      <c r="A69" s="59"/>
      <c r="B69" s="62"/>
      <c r="C69" s="16" t="s">
        <v>48</v>
      </c>
      <c r="D69" s="67"/>
      <c r="E69" s="65"/>
    </row>
    <row r="70" spans="1:5" ht="15.75" thickBot="1" x14ac:dyDescent="0.3">
      <c r="A70" s="7"/>
      <c r="B70" s="17" t="s">
        <v>35</v>
      </c>
      <c r="C70" s="8"/>
      <c r="D70" s="8"/>
      <c r="E70" s="25"/>
    </row>
    <row r="71" spans="1:5" ht="30.75" thickBot="1" x14ac:dyDescent="0.3">
      <c r="A71" s="27"/>
      <c r="B71" s="18" t="s">
        <v>6</v>
      </c>
      <c r="C71" s="18" t="s">
        <v>7</v>
      </c>
      <c r="D71" s="9"/>
      <c r="E71" s="26"/>
    </row>
    <row r="72" spans="1:5" ht="60.75" thickBot="1" x14ac:dyDescent="0.3">
      <c r="A72" s="27"/>
      <c r="B72" s="2" t="s">
        <v>27</v>
      </c>
      <c r="C72" s="2" t="s">
        <v>32</v>
      </c>
      <c r="D72" s="9"/>
      <c r="E72" s="26"/>
    </row>
    <row r="73" spans="1:5" ht="15.75" thickBot="1" x14ac:dyDescent="0.3">
      <c r="A73" s="27"/>
      <c r="B73" s="18" t="s">
        <v>29</v>
      </c>
      <c r="C73" s="18" t="s">
        <v>30</v>
      </c>
      <c r="D73" s="9"/>
      <c r="E73" s="26"/>
    </row>
    <row r="74" spans="1:5" ht="15.75" thickBot="1" x14ac:dyDescent="0.3">
      <c r="A74" s="28"/>
      <c r="B74" s="19" t="s">
        <v>86</v>
      </c>
      <c r="C74" s="20">
        <v>0.84</v>
      </c>
      <c r="D74" s="9"/>
      <c r="E74" s="26"/>
    </row>
    <row r="75" spans="1:5" ht="15.75" thickBot="1" x14ac:dyDescent="0.3">
      <c r="A75" s="28"/>
      <c r="B75" s="18" t="s">
        <v>102</v>
      </c>
      <c r="C75" s="18" t="s">
        <v>101</v>
      </c>
      <c r="D75" s="9"/>
      <c r="E75" s="26"/>
    </row>
    <row r="76" spans="1:5" ht="15.75" thickBot="1" x14ac:dyDescent="0.3">
      <c r="A76" s="28"/>
      <c r="B76" s="19" t="s">
        <v>87</v>
      </c>
      <c r="C76" s="20">
        <v>1</v>
      </c>
      <c r="D76" s="9"/>
      <c r="E76" s="26"/>
    </row>
    <row r="77" spans="1:5" ht="15.75" thickBot="1" x14ac:dyDescent="0.3">
      <c r="A77" s="28"/>
      <c r="B77" s="18" t="s">
        <v>11</v>
      </c>
      <c r="C77" s="20">
        <v>1</v>
      </c>
      <c r="D77" s="9"/>
      <c r="E77" s="26"/>
    </row>
    <row r="78" spans="1:5" ht="99.75" customHeight="1" x14ac:dyDescent="0.25">
      <c r="A78" s="57">
        <v>5</v>
      </c>
      <c r="B78" s="60" t="s">
        <v>76</v>
      </c>
      <c r="C78" s="16" t="s">
        <v>45</v>
      </c>
      <c r="D78" s="16" t="s">
        <v>49</v>
      </c>
      <c r="E78" s="63">
        <f>ROUND(20435*1*1*4.53*1.08*0.7,0)</f>
        <v>69983</v>
      </c>
    </row>
    <row r="79" spans="1:5" x14ac:dyDescent="0.25">
      <c r="A79" s="58"/>
      <c r="B79" s="61"/>
      <c r="C79" s="16" t="s">
        <v>46</v>
      </c>
      <c r="D79" s="66" t="s">
        <v>60</v>
      </c>
      <c r="E79" s="64"/>
    </row>
    <row r="80" spans="1:5" x14ac:dyDescent="0.25">
      <c r="A80" s="58"/>
      <c r="B80" s="61"/>
      <c r="C80" s="16" t="s">
        <v>47</v>
      </c>
      <c r="D80" s="66"/>
      <c r="E80" s="64"/>
    </row>
    <row r="81" spans="1:5" ht="15.75" thickBot="1" x14ac:dyDescent="0.3">
      <c r="A81" s="59"/>
      <c r="B81" s="62"/>
      <c r="C81" s="16" t="s">
        <v>48</v>
      </c>
      <c r="D81" s="67"/>
      <c r="E81" s="65"/>
    </row>
    <row r="82" spans="1:5" ht="15.75" thickBot="1" x14ac:dyDescent="0.3">
      <c r="A82" s="7"/>
      <c r="B82" s="17" t="s">
        <v>35</v>
      </c>
      <c r="C82" s="8"/>
      <c r="D82" s="8"/>
      <c r="E82" s="25"/>
    </row>
    <row r="83" spans="1:5" ht="30.75" thickBot="1" x14ac:dyDescent="0.3">
      <c r="A83" s="11"/>
      <c r="B83" s="18" t="s">
        <v>6</v>
      </c>
      <c r="C83" s="18" t="s">
        <v>7</v>
      </c>
      <c r="D83" s="9"/>
      <c r="E83" s="26"/>
    </row>
    <row r="84" spans="1:5" ht="60.75" thickBot="1" x14ac:dyDescent="0.3">
      <c r="A84" s="11"/>
      <c r="B84" s="2" t="s">
        <v>27</v>
      </c>
      <c r="C84" s="2" t="s">
        <v>32</v>
      </c>
      <c r="D84" s="9"/>
      <c r="E84" s="26"/>
    </row>
    <row r="85" spans="1:5" x14ac:dyDescent="0.25">
      <c r="A85" s="44"/>
      <c r="B85" s="45" t="s">
        <v>29</v>
      </c>
      <c r="C85" s="45" t="s">
        <v>30</v>
      </c>
      <c r="D85" s="47"/>
      <c r="E85" s="48"/>
    </row>
    <row r="86" spans="1:5" ht="72.75" customHeight="1" thickBot="1" x14ac:dyDescent="0.3">
      <c r="A86" s="50"/>
      <c r="B86" s="51" t="s">
        <v>50</v>
      </c>
      <c r="C86" s="51" t="s">
        <v>51</v>
      </c>
      <c r="D86" s="52"/>
      <c r="E86" s="53"/>
    </row>
    <row r="87" spans="1:5" ht="15.75" thickBot="1" x14ac:dyDescent="0.3">
      <c r="A87" s="11"/>
      <c r="B87" s="19" t="s">
        <v>38</v>
      </c>
      <c r="C87" s="9"/>
      <c r="D87" s="9"/>
      <c r="E87" s="26"/>
    </row>
    <row r="88" spans="1:5" ht="15.75" thickBot="1" x14ac:dyDescent="0.3">
      <c r="A88" s="11"/>
      <c r="B88" s="18" t="s">
        <v>11</v>
      </c>
      <c r="C88" s="20">
        <v>1</v>
      </c>
      <c r="D88" s="9"/>
      <c r="E88" s="26"/>
    </row>
    <row r="89" spans="1:5" ht="120" customHeight="1" x14ac:dyDescent="0.25">
      <c r="A89" s="57">
        <v>6</v>
      </c>
      <c r="B89" s="60" t="s">
        <v>63</v>
      </c>
      <c r="C89" s="16" t="s">
        <v>12</v>
      </c>
      <c r="D89" s="16" t="s">
        <v>53</v>
      </c>
      <c r="E89" s="63">
        <f>ROUND((30565+215*124)*1*1.08*0.4*4.53*0.51,0)</f>
        <v>57113</v>
      </c>
    </row>
    <row r="90" spans="1:5" ht="29.25" customHeight="1" x14ac:dyDescent="0.25">
      <c r="A90" s="58"/>
      <c r="B90" s="61"/>
      <c r="C90" s="16" t="s">
        <v>64</v>
      </c>
      <c r="D90" s="66" t="s">
        <v>65</v>
      </c>
      <c r="E90" s="64"/>
    </row>
    <row r="91" spans="1:5" x14ac:dyDescent="0.25">
      <c r="A91" s="58"/>
      <c r="B91" s="61"/>
      <c r="C91" s="16" t="s">
        <v>52</v>
      </c>
      <c r="D91" s="66"/>
      <c r="E91" s="64"/>
    </row>
    <row r="92" spans="1:5" x14ac:dyDescent="0.25">
      <c r="A92" s="58"/>
      <c r="B92" s="61"/>
      <c r="C92" s="16" t="s">
        <v>62</v>
      </c>
      <c r="D92" s="66"/>
      <c r="E92" s="64"/>
    </row>
    <row r="93" spans="1:5" ht="15.75" thickBot="1" x14ac:dyDescent="0.3">
      <c r="A93" s="59"/>
      <c r="B93" s="62"/>
      <c r="C93" s="16" t="s">
        <v>5</v>
      </c>
      <c r="D93" s="67"/>
      <c r="E93" s="65"/>
    </row>
    <row r="94" spans="1:5" ht="15.75" thickBot="1" x14ac:dyDescent="0.3">
      <c r="A94" s="7"/>
      <c r="B94" s="17" t="s">
        <v>35</v>
      </c>
      <c r="C94" s="8"/>
      <c r="D94" s="8"/>
      <c r="E94" s="25"/>
    </row>
    <row r="95" spans="1:5" ht="15.75" thickBot="1" x14ac:dyDescent="0.3">
      <c r="A95" s="11"/>
      <c r="B95" s="18" t="s">
        <v>13</v>
      </c>
      <c r="C95" s="18" t="s">
        <v>14</v>
      </c>
      <c r="D95" s="9"/>
      <c r="E95" s="26"/>
    </row>
    <row r="96" spans="1:5" ht="60.75" thickBot="1" x14ac:dyDescent="0.3">
      <c r="A96" s="11"/>
      <c r="B96" s="2" t="s">
        <v>27</v>
      </c>
      <c r="C96" s="2" t="s">
        <v>32</v>
      </c>
      <c r="D96" s="9"/>
      <c r="E96" s="26"/>
    </row>
    <row r="97" spans="1:7" ht="15.75" thickBot="1" x14ac:dyDescent="0.3">
      <c r="A97" s="11"/>
      <c r="B97" s="18" t="s">
        <v>29</v>
      </c>
      <c r="C97" s="18" t="s">
        <v>30</v>
      </c>
      <c r="D97" s="9"/>
      <c r="E97" s="26"/>
    </row>
    <row r="98" spans="1:7" ht="15.75" thickBot="1" x14ac:dyDescent="0.3">
      <c r="A98" s="11"/>
      <c r="B98" s="19" t="s">
        <v>38</v>
      </c>
      <c r="C98" s="9"/>
      <c r="D98" s="9"/>
      <c r="E98" s="26"/>
    </row>
    <row r="99" spans="1:7" ht="15.75" thickBot="1" x14ac:dyDescent="0.3">
      <c r="A99" s="11"/>
      <c r="B99" s="18" t="s">
        <v>15</v>
      </c>
      <c r="C99" s="20">
        <v>0.01</v>
      </c>
      <c r="D99" s="9"/>
      <c r="E99" s="26"/>
    </row>
    <row r="100" spans="1:7" ht="15.75" thickBot="1" x14ac:dyDescent="0.3">
      <c r="A100" s="11"/>
      <c r="B100" s="18" t="s">
        <v>16</v>
      </c>
      <c r="C100" s="20">
        <v>0.5</v>
      </c>
      <c r="D100" s="9"/>
      <c r="E100" s="26"/>
    </row>
    <row r="101" spans="1:7" ht="15.75" thickBot="1" x14ac:dyDescent="0.3">
      <c r="A101" s="31"/>
      <c r="B101" s="16" t="s">
        <v>17</v>
      </c>
      <c r="C101" s="16" t="s">
        <v>54</v>
      </c>
      <c r="D101" s="32"/>
      <c r="E101" s="33"/>
    </row>
    <row r="102" spans="1:7" ht="15.75" thickBot="1" x14ac:dyDescent="0.3">
      <c r="A102" s="34">
        <v>7</v>
      </c>
      <c r="B102" s="35" t="s">
        <v>55</v>
      </c>
      <c r="C102" s="36"/>
      <c r="D102" s="36"/>
      <c r="E102" s="37">
        <f>E9+E25+E39+E78+E89+E66</f>
        <v>2280574</v>
      </c>
    </row>
    <row r="103" spans="1:7" ht="15.75" thickBot="1" x14ac:dyDescent="0.3">
      <c r="A103" s="21">
        <v>8</v>
      </c>
      <c r="B103" s="23" t="s">
        <v>34</v>
      </c>
      <c r="C103" s="10"/>
      <c r="D103" s="23" t="s">
        <v>117</v>
      </c>
      <c r="E103" s="24">
        <v>590998</v>
      </c>
    </row>
    <row r="104" spans="1:7" ht="15.75" thickBot="1" x14ac:dyDescent="0.3">
      <c r="A104" s="21">
        <v>9</v>
      </c>
      <c r="B104" s="23" t="s">
        <v>33</v>
      </c>
      <c r="C104" s="10"/>
      <c r="D104" s="23" t="s">
        <v>118</v>
      </c>
      <c r="E104" s="24">
        <v>371786</v>
      </c>
    </row>
    <row r="105" spans="1:7" ht="15.75" thickBot="1" x14ac:dyDescent="0.3">
      <c r="A105" s="21">
        <v>10</v>
      </c>
      <c r="B105" s="23" t="s">
        <v>18</v>
      </c>
      <c r="C105" s="10"/>
      <c r="D105" s="23" t="s">
        <v>105</v>
      </c>
      <c r="E105" s="24">
        <f>ROUND(E102*0.035,0)</f>
        <v>79820</v>
      </c>
    </row>
    <row r="106" spans="1:7" ht="15.75" thickBot="1" x14ac:dyDescent="0.3">
      <c r="A106" s="21">
        <v>11</v>
      </c>
      <c r="B106" s="22" t="s">
        <v>19</v>
      </c>
      <c r="C106" s="23"/>
      <c r="D106" s="23" t="s">
        <v>61</v>
      </c>
      <c r="E106" s="5">
        <f>E102+E103+E104+E105</f>
        <v>3323178</v>
      </c>
    </row>
    <row r="107" spans="1:7" ht="15.75" thickBot="1" x14ac:dyDescent="0.3">
      <c r="A107" s="21">
        <v>12</v>
      </c>
      <c r="B107" s="23" t="s">
        <v>20</v>
      </c>
      <c r="C107" s="10"/>
      <c r="D107" s="23" t="s">
        <v>56</v>
      </c>
      <c r="E107" s="6">
        <f>E106*0.2</f>
        <v>664635.60000000009</v>
      </c>
    </row>
    <row r="108" spans="1:7" ht="15.75" thickBot="1" x14ac:dyDescent="0.3">
      <c r="A108" s="21">
        <v>13</v>
      </c>
      <c r="B108" s="22" t="s">
        <v>57</v>
      </c>
      <c r="C108" s="10"/>
      <c r="D108" s="22" t="s">
        <v>58</v>
      </c>
      <c r="E108" s="5">
        <f>E106*1.2</f>
        <v>3987813.5999999996</v>
      </c>
    </row>
    <row r="109" spans="1:7" ht="30" customHeight="1" x14ac:dyDescent="0.25"/>
    <row r="110" spans="1:7" x14ac:dyDescent="0.25">
      <c r="A110" s="41" t="s">
        <v>114</v>
      </c>
      <c r="B110" s="41"/>
      <c r="C110" s="41"/>
      <c r="D110" s="41"/>
      <c r="E110" s="42" t="s">
        <v>112</v>
      </c>
      <c r="F110" s="38"/>
      <c r="G110" s="39"/>
    </row>
    <row r="111" spans="1:7" x14ac:dyDescent="0.25">
      <c r="A111" s="41"/>
      <c r="B111" s="41"/>
      <c r="C111" s="41"/>
      <c r="D111" s="43"/>
      <c r="E111" s="43"/>
      <c r="F111" s="40"/>
      <c r="G111" s="40"/>
    </row>
    <row r="112" spans="1:7" x14ac:dyDescent="0.25">
      <c r="A112" s="41" t="s">
        <v>115</v>
      </c>
      <c r="B112" s="41"/>
      <c r="C112" s="41"/>
      <c r="D112" s="43"/>
      <c r="E112" s="42" t="s">
        <v>113</v>
      </c>
      <c r="F112" s="40"/>
      <c r="G112" s="39"/>
    </row>
  </sheetData>
  <mergeCells count="63">
    <mergeCell ref="A6:B6"/>
    <mergeCell ref="C4:E4"/>
    <mergeCell ref="A1:D1"/>
    <mergeCell ref="A2:E2"/>
    <mergeCell ref="A3:E3"/>
    <mergeCell ref="A4:B4"/>
    <mergeCell ref="A5:B5"/>
    <mergeCell ref="E17:E18"/>
    <mergeCell ref="A19:A20"/>
    <mergeCell ref="B19:B20"/>
    <mergeCell ref="E9:E12"/>
    <mergeCell ref="D10:D12"/>
    <mergeCell ref="B9:B12"/>
    <mergeCell ref="A9:A12"/>
    <mergeCell ref="D19:D20"/>
    <mergeCell ref="E19:E20"/>
    <mergeCell ref="A17:A18"/>
    <mergeCell ref="B17:B18"/>
    <mergeCell ref="D17:D18"/>
    <mergeCell ref="A33:A34"/>
    <mergeCell ref="B33:B34"/>
    <mergeCell ref="D33:D34"/>
    <mergeCell ref="E33:E34"/>
    <mergeCell ref="A21:A22"/>
    <mergeCell ref="B21:B22"/>
    <mergeCell ref="D21:D22"/>
    <mergeCell ref="E21:E22"/>
    <mergeCell ref="A25:A28"/>
    <mergeCell ref="B25:B28"/>
    <mergeCell ref="E25:E28"/>
    <mergeCell ref="A35:A36"/>
    <mergeCell ref="B35:B36"/>
    <mergeCell ref="D35:D36"/>
    <mergeCell ref="E35:E36"/>
    <mergeCell ref="A39:A42"/>
    <mergeCell ref="B39:B42"/>
    <mergeCell ref="E39:E42"/>
    <mergeCell ref="D51:D52"/>
    <mergeCell ref="E51:E52"/>
    <mergeCell ref="A47:A48"/>
    <mergeCell ref="B47:B48"/>
    <mergeCell ref="D47:D48"/>
    <mergeCell ref="E47:E48"/>
    <mergeCell ref="A49:A50"/>
    <mergeCell ref="B49:B50"/>
    <mergeCell ref="D49:D50"/>
    <mergeCell ref="E49:E50"/>
    <mergeCell ref="A89:A93"/>
    <mergeCell ref="B89:B93"/>
    <mergeCell ref="E89:E93"/>
    <mergeCell ref="D26:D28"/>
    <mergeCell ref="D40:D42"/>
    <mergeCell ref="D67:D69"/>
    <mergeCell ref="D79:D81"/>
    <mergeCell ref="D90:D93"/>
    <mergeCell ref="A66:A69"/>
    <mergeCell ref="B66:B69"/>
    <mergeCell ref="E66:E69"/>
    <mergeCell ref="A78:A81"/>
    <mergeCell ref="B78:B81"/>
    <mergeCell ref="E78:E81"/>
    <mergeCell ref="A51:A52"/>
    <mergeCell ref="B51:B52"/>
  </mergeCells>
  <pageMargins left="0.7" right="0.7" top="0.75" bottom="0.75" header="0.3" footer="0.3"/>
  <pageSetup paperSize="9" scale="79" fitToHeight="0" orientation="portrait" r:id="rId1"/>
  <rowBreaks count="3" manualBreakCount="3">
    <brk id="24" max="16383" man="1"/>
    <brk id="48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2021-05-12T11:16:58Z</dcterms:modified>
</cp:coreProperties>
</file>