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'1.1.'!$D$31:$D$1150</definedName>
    <definedName name="Nomenclatura" localSheetId="2">'1.2. '!$D$5:$D$1134</definedName>
    <definedName name="Print_Area" localSheetId="0">'1.1.'!$A$1:$X$40</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'1.1.'!$L$31:$L$65558</definedName>
    <definedName name="НаименованиеПредметаЗакупки">'1.1.'!$D$9</definedName>
    <definedName name="НомерСертификатаИмя">'1.1.'!$J$31:$J$65558</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'1.1.'!$Z$35:$Z$36</definedName>
    <definedName name="ТехническиеХарактеристики">'1.1.'!$H$9</definedName>
    <definedName name="ЦенаИнфо1">'1.1.'!$B$34</definedName>
    <definedName name="ЦенаИнфо2">'1.1.'!$B$35</definedName>
    <definedName name="ШапкаСтоимостьЗаЕдиницу">'1.1.'!$S$9</definedName>
  </definedNames>
  <calcPr calcId="145621"/>
</workbook>
</file>

<file path=xl/calcChain.xml><?xml version="1.0" encoding="utf-8"?>
<calcChain xmlns="http://schemas.openxmlformats.org/spreadsheetml/2006/main">
  <c r="AG30" i="1" l="1"/>
  <c r="AF30" i="1"/>
  <c r="AE30" i="1"/>
  <c r="AD30" i="1"/>
  <c r="AC30" i="1"/>
  <c r="AB30" i="1"/>
  <c r="Y30" i="1"/>
  <c r="V30" i="1"/>
  <c r="W30" i="1" s="1"/>
  <c r="AG29" i="1"/>
  <c r="AF29" i="1"/>
  <c r="AE29" i="1"/>
  <c r="AD29" i="1"/>
  <c r="AC29" i="1"/>
  <c r="Y29" i="1"/>
  <c r="V29" i="1"/>
  <c r="W29" i="1" s="1"/>
  <c r="AG28" i="1"/>
  <c r="AF28" i="1"/>
  <c r="AE28" i="1"/>
  <c r="AD28" i="1"/>
  <c r="AC28" i="1"/>
  <c r="Y28" i="1"/>
  <c r="V28" i="1"/>
  <c r="AB28" i="1" s="1"/>
  <c r="AG27" i="1"/>
  <c r="AF27" i="1"/>
  <c r="AE27" i="1"/>
  <c r="AD27" i="1"/>
  <c r="AC27" i="1"/>
  <c r="Y27" i="1"/>
  <c r="V27" i="1"/>
  <c r="AB27" i="1" s="1"/>
  <c r="AG26" i="1"/>
  <c r="AF26" i="1"/>
  <c r="AE26" i="1"/>
  <c r="AD26" i="1"/>
  <c r="AC26" i="1"/>
  <c r="Y26" i="1"/>
  <c r="V26" i="1"/>
  <c r="W26" i="1" s="1"/>
  <c r="AG25" i="1"/>
  <c r="AF25" i="1"/>
  <c r="AE25" i="1"/>
  <c r="AD25" i="1"/>
  <c r="AC25" i="1"/>
  <c r="Y25" i="1"/>
  <c r="V25" i="1"/>
  <c r="AB25" i="1" s="1"/>
  <c r="AG24" i="1"/>
  <c r="AF24" i="1"/>
  <c r="AE24" i="1"/>
  <c r="AD24" i="1"/>
  <c r="AC24" i="1"/>
  <c r="Y24" i="1"/>
  <c r="V24" i="1"/>
  <c r="W24" i="1" s="1"/>
  <c r="AG23" i="1"/>
  <c r="AF23" i="1"/>
  <c r="AE23" i="1"/>
  <c r="AD23" i="1"/>
  <c r="AC23" i="1"/>
  <c r="Y23" i="1"/>
  <c r="W23" i="1"/>
  <c r="AA23" i="1" s="1"/>
  <c r="V23" i="1"/>
  <c r="AB23" i="1" s="1"/>
  <c r="AG22" i="1"/>
  <c r="AF22" i="1"/>
  <c r="AE22" i="1"/>
  <c r="AD22" i="1"/>
  <c r="AC22" i="1"/>
  <c r="Y22" i="1"/>
  <c r="V22" i="1"/>
  <c r="W22" i="1" s="1"/>
  <c r="AG21" i="1"/>
  <c r="AF21" i="1"/>
  <c r="AE21" i="1"/>
  <c r="AD21" i="1"/>
  <c r="AC21" i="1"/>
  <c r="Y21" i="1"/>
  <c r="V21" i="1"/>
  <c r="W21" i="1" s="1"/>
  <c r="AG20" i="1"/>
  <c r="AF20" i="1"/>
  <c r="AE20" i="1"/>
  <c r="AD20" i="1"/>
  <c r="AC20" i="1"/>
  <c r="Y20" i="1"/>
  <c r="V20" i="1"/>
  <c r="AB20" i="1" s="1"/>
  <c r="AG19" i="1"/>
  <c r="AF19" i="1"/>
  <c r="AE19" i="1"/>
  <c r="AD19" i="1"/>
  <c r="AC19" i="1"/>
  <c r="Y19" i="1"/>
  <c r="W19" i="1"/>
  <c r="X19" i="1" s="1"/>
  <c r="Z19" i="1" s="1"/>
  <c r="AH19" i="1" s="1"/>
  <c r="V19" i="1"/>
  <c r="AB19" i="1" s="1"/>
  <c r="AG18" i="1"/>
  <c r="AF18" i="1"/>
  <c r="AE18" i="1"/>
  <c r="AD18" i="1"/>
  <c r="AC18" i="1"/>
  <c r="Y18" i="1"/>
  <c r="V18" i="1"/>
  <c r="W18" i="1" s="1"/>
  <c r="AG17" i="1"/>
  <c r="AF17" i="1"/>
  <c r="AE17" i="1"/>
  <c r="AD17" i="1"/>
  <c r="AC17" i="1"/>
  <c r="Y17" i="1"/>
  <c r="W17" i="1"/>
  <c r="AA17" i="1" s="1"/>
  <c r="V17" i="1"/>
  <c r="AB17" i="1" s="1"/>
  <c r="AG16" i="1"/>
  <c r="AF16" i="1"/>
  <c r="AE16" i="1"/>
  <c r="AD16" i="1"/>
  <c r="AC16" i="1"/>
  <c r="Y16" i="1"/>
  <c r="V16" i="1"/>
  <c r="W16" i="1" s="1"/>
  <c r="AG15" i="1"/>
  <c r="AF15" i="1"/>
  <c r="AE15" i="1"/>
  <c r="AD15" i="1"/>
  <c r="AC15" i="1"/>
  <c r="AB15" i="1"/>
  <c r="Y15" i="1"/>
  <c r="W15" i="1"/>
  <c r="AA15" i="1" s="1"/>
  <c r="V15" i="1"/>
  <c r="AG14" i="1"/>
  <c r="AF14" i="1"/>
  <c r="AE14" i="1"/>
  <c r="AD14" i="1"/>
  <c r="AC14" i="1"/>
  <c r="AB14" i="1"/>
  <c r="Y14" i="1"/>
  <c r="V14" i="1"/>
  <c r="W14" i="1" s="1"/>
  <c r="AG13" i="1"/>
  <c r="AF13" i="1"/>
  <c r="AE13" i="1"/>
  <c r="AD13" i="1"/>
  <c r="AC13" i="1"/>
  <c r="AB13" i="1"/>
  <c r="Y13" i="1"/>
  <c r="V13" i="1"/>
  <c r="W13" i="1" s="1"/>
  <c r="AG12" i="1"/>
  <c r="AF12" i="1"/>
  <c r="AE12" i="1"/>
  <c r="AD12" i="1"/>
  <c r="AC12" i="1"/>
  <c r="Y12" i="1"/>
  <c r="V12" i="1"/>
  <c r="AB12" i="1" s="1"/>
  <c r="AG11" i="1"/>
  <c r="AF11" i="1"/>
  <c r="AE11" i="1"/>
  <c r="AD11" i="1"/>
  <c r="AC11" i="1"/>
  <c r="Y11" i="1"/>
  <c r="W11" i="1"/>
  <c r="X11" i="1" s="1"/>
  <c r="Z11" i="1" s="1"/>
  <c r="AH11" i="1" s="1"/>
  <c r="V11" i="1"/>
  <c r="AB11" i="1" s="1"/>
  <c r="AA11" i="1" l="1"/>
  <c r="AB16" i="1"/>
  <c r="AB18" i="1"/>
  <c r="AB21" i="1"/>
  <c r="AB22" i="1"/>
  <c r="W25" i="1"/>
  <c r="AA25" i="1" s="1"/>
  <c r="W27" i="1"/>
  <c r="X27" i="1" s="1"/>
  <c r="Z27" i="1" s="1"/>
  <c r="AH27" i="1" s="1"/>
  <c r="AB29" i="1"/>
  <c r="AA19" i="1"/>
  <c r="AB24" i="1"/>
  <c r="AB26" i="1"/>
  <c r="X30" i="1"/>
  <c r="Z30" i="1" s="1"/>
  <c r="AH30" i="1" s="1"/>
  <c r="AA30" i="1"/>
  <c r="AA29" i="1"/>
  <c r="X29" i="1"/>
  <c r="Z29" i="1" s="1"/>
  <c r="AH29" i="1" s="1"/>
  <c r="AA18" i="1"/>
  <c r="X18" i="1"/>
  <c r="Z18" i="1" s="1"/>
  <c r="AH18" i="1" s="1"/>
  <c r="X24" i="1"/>
  <c r="Z24" i="1" s="1"/>
  <c r="AH24" i="1" s="1"/>
  <c r="AA24" i="1"/>
  <c r="X22" i="1"/>
  <c r="Z22" i="1" s="1"/>
  <c r="AH22" i="1" s="1"/>
  <c r="AA22" i="1"/>
  <c r="AA16" i="1"/>
  <c r="X16" i="1"/>
  <c r="Z16" i="1" s="1"/>
  <c r="AH16" i="1" s="1"/>
  <c r="AA21" i="1"/>
  <c r="X21" i="1"/>
  <c r="Z21" i="1" s="1"/>
  <c r="AH21" i="1" s="1"/>
  <c r="AA26" i="1"/>
  <c r="X26" i="1"/>
  <c r="Z26" i="1" s="1"/>
  <c r="AH26" i="1" s="1"/>
  <c r="AA13" i="1"/>
  <c r="X13" i="1"/>
  <c r="Z13" i="1" s="1"/>
  <c r="AH13" i="1" s="1"/>
  <c r="X14" i="1"/>
  <c r="Z14" i="1" s="1"/>
  <c r="AH14" i="1" s="1"/>
  <c r="AA14" i="1"/>
  <c r="AA27" i="1"/>
  <c r="W12" i="1"/>
  <c r="X15" i="1"/>
  <c r="Z15" i="1" s="1"/>
  <c r="AH15" i="1" s="1"/>
  <c r="W20" i="1"/>
  <c r="X23" i="1"/>
  <c r="Z23" i="1" s="1"/>
  <c r="AH23" i="1" s="1"/>
  <c r="W28" i="1"/>
  <c r="X17" i="1"/>
  <c r="Z17" i="1" s="1"/>
  <c r="AH17" i="1" s="1"/>
  <c r="X25" i="1"/>
  <c r="Z25" i="1" s="1"/>
  <c r="AH25" i="1" s="1"/>
  <c r="AA12" i="1" l="1"/>
  <c r="X12" i="1"/>
  <c r="Z12" i="1" s="1"/>
  <c r="AH12" i="1" s="1"/>
  <c r="AA20" i="1"/>
  <c r="X20" i="1"/>
  <c r="Z20" i="1" s="1"/>
  <c r="AH20" i="1" s="1"/>
  <c r="AA28" i="1"/>
  <c r="X28" i="1"/>
  <c r="Z28" i="1" s="1"/>
  <c r="AH28" i="1" s="1"/>
  <c r="H3" i="1" l="1"/>
  <c r="B35" i="1" l="1"/>
  <c r="B34" i="1"/>
  <c r="E6" i="7" l="1"/>
  <c r="D6" i="7"/>
  <c r="F6" i="7"/>
  <c r="G6" i="7"/>
  <c r="B3" i="2" l="1"/>
  <c r="D3" i="4"/>
  <c r="F3" i="6"/>
  <c r="H5" i="1" l="1"/>
  <c r="H4" i="1"/>
  <c r="H7" i="1" l="1"/>
  <c r="H1" i="1" l="1"/>
  <c r="AH8" i="1" l="1"/>
  <c r="M4" i="6"/>
  <c r="N4" i="6" s="1"/>
  <c r="X32" i="1"/>
  <c r="X33" i="1"/>
  <c r="X31" i="1" l="1"/>
  <c r="H2" i="1" l="1"/>
</calcChain>
</file>

<file path=xl/sharedStrings.xml><?xml version="1.0" encoding="utf-8"?>
<sst xmlns="http://schemas.openxmlformats.org/spreadsheetml/2006/main" count="662" uniqueCount="255">
  <si>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</si>
  <si>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</si>
  <si>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</si>
  <si>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</si>
  <si>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</si>
  <si>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</si>
  <si>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</si>
  <si>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</si>
  <si>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</si>
  <si>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</si>
  <si>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</si>
  <si>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</si>
  <si>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</si>
  <si>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</si>
  <si>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</si>
  <si>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</si>
  <si>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</si>
  <si>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</si>
  <si>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</si>
  <si>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</si>
  <si>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</si>
  <si>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</si>
  <si>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</si>
  <si>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</si>
  <si>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</si>
  <si>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</si>
  <si>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</si>
  <si>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</si>
  <si>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</si>
  <si>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</si>
  <si>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</si>
  <si>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</si>
  <si>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</si>
  <si>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</si>
  <si>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</si>
  <si>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</si>
  <si>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</si>
  <si>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</si>
  <si>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</si>
  <si>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</si>
  <si>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</si>
  <si>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</si>
  <si>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</si>
  <si>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</si>
  <si>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</si>
  <si>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</si>
  <si>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</si>
  <si>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</si>
  <si>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</si>
  <si>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</si>
  <si>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</si>
  <si>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</si>
  <si>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</si>
  <si>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</si>
  <si>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</si>
  <si>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</si>
  <si>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</si>
  <si>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</si>
  <si>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</si>
  <si>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</si>
  <si>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</si>
  <si>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</si>
  <si>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</si>
  <si>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</si>
  <si>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</si>
  <si>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</si>
  <si>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</si>
  <si>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</si>
  <si>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</si>
  <si>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</si>
  <si>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</si>
  <si>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</si>
  <si>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</si>
  <si>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</si>
  <si>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</si>
  <si>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</si>
  <si>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</si>
  <si>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</si>
  <si>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</si>
  <si>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</si>
  <si>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</si>
  <si>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</si>
  <si>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</si>
  <si>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</si>
  <si>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</si>
  <si>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</si>
  <si>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</si>
  <si>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</si>
  <si>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</si>
  <si>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</si>
  <si>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</si>
  <si>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</si>
  <si>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</si>
  <si>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</si>
  <si>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</si>
  <si>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</si>
  <si>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</si>
  <si>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</si>
  <si>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</si>
  <si>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</si>
  <si>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</si>
  <si>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</si>
  <si>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</si>
  <si>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</si>
  <si>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</si>
  <si>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</si>
  <si>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</si>
  <si>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</si>
  <si>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</si>
  <si>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</si>
  <si>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</si>
  <si>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</si>
  <si>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</si>
  <si>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</si>
  <si>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</si>
  <si>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</si>
  <si>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</si>
  <si>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</si>
  <si>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</si>
  <si>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</si>
  <si>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</si>
  <si>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</si>
  <si>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</si>
  <si>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</si>
  <si>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</si>
  <si>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</si>
  <si>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</si>
  <si>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</si>
  <si>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</si>
  <si>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</si>
  <si>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</si>
  <si>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</si>
  <si>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</si>
  <si>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</si>
  <si>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</si>
  <si>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</si>
  <si>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</si>
  <si>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</si>
  <si>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</si>
  <si>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</si>
  <si>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</si>
  <si>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</si>
  <si>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</si>
  <si>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</si>
  <si>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</si>
  <si>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</si>
  <si>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</si>
  <si>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</si>
  <si>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</si>
  <si>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</si>
  <si>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</si>
  <si>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</si>
  <si>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</si>
  <si>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</si>
  <si>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</si>
  <si>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</si>
  <si>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</si>
  <si>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</si>
  <si>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</si>
  <si>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</si>
  <si>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</si>
  <si>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</si>
  <si>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</si>
  <si>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</si>
  <si>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</si>
  <si>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</si>
  <si>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</si>
  <si>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</si>
  <si>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</si>
  <si>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</si>
  <si>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</si>
  <si>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</si>
  <si>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</si>
  <si>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</si>
  <si>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</si>
  <si>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</si>
  <si>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</si>
  <si>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</si>
  <si>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</si>
  <si>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</si>
  <si>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</si>
  <si>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</si>
  <si>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</si>
  <si>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</si>
  <si>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</si>
  <si>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</si>
  <si>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</si>
  <si>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</si>
  <si>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</si>
  <si>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</si>
  <si>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</si>
  <si>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</si>
  <si>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</si>
  <si>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</si>
  <si>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</si>
  <si>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</si>
  <si>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</si>
  <si>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</si>
  <si>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</si>
  <si>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</si>
  <si>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</si>
  <si>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</si>
  <si>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</si>
  <si>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f1b8cb97-7353-4532-a23e-57bccb558301</t>
  </si>
  <si>
    <t>Каболка ГОСТ 1765-89</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</si>
  <si>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</si>
  <si>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</si>
  <si>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</si>
  <si>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</si>
  <si>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</si>
  <si>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</si>
  <si>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6e30bc0d-42d5-475a-aafe-a020031e2bdf</t>
  </si>
  <si>
    <t>Герметик силиконовый санитарный</t>
  </si>
  <si>
    <t>Штука</t>
  </si>
  <si>
    <t>f37d2e57-cdf4-438c-84fe-95e4b531cd62</t>
  </si>
  <si>
    <t>Лента</t>
  </si>
  <si>
    <t>962bd18b-654c-4fa1-907f-fc80b74e14ee</t>
  </si>
  <si>
    <t>Паронит безасбестовый S2.0мм В1.5хL1.0м</t>
  </si>
  <si>
    <t>5123c2ff-8b3a-4759-b142-07cbe433ec82</t>
  </si>
  <si>
    <t>Паронит безасбестовый S3.0мм В1.0хL1.5м</t>
  </si>
  <si>
    <t>0216c683-6ca2-43c9-ac6c-e6b3973e7673</t>
  </si>
  <si>
    <t>Паронит безасбестовый S4.0мм В1.5хL1.0м</t>
  </si>
  <si>
    <t>Лист</t>
  </si>
  <si>
    <t>98c788f1-1fe4-4700-8aa6-2dc0ca76203d</t>
  </si>
  <si>
    <t>Паронит безасбестовый S5.0мм В1.5хL1.0м</t>
  </si>
  <si>
    <t>a82e3a06-7fe8-4a36-b987-8a6380b93b0b</t>
  </si>
  <si>
    <t>Набивка сальниковая 10х10мм</t>
  </si>
  <si>
    <t>5aaa51d6-1f83-418b-acf2-fbaba96bd248</t>
  </si>
  <si>
    <t>Набивка сальниковая 12х12мм</t>
  </si>
  <si>
    <t>2af3ba78-dac3-4883-91ec-b83a361927f1</t>
  </si>
  <si>
    <t>Набивка сальниковая 14х12мм</t>
  </si>
  <si>
    <t>0639e838-ffac-45da-ad88-0ad38ce56626</t>
  </si>
  <si>
    <t>Набивка сальниковая 6х6мм</t>
  </si>
  <si>
    <t>247a89be-f004-461e-ba36-e6f1df7bae2e</t>
  </si>
  <si>
    <t>Набивка сальниковая 8х8мм</t>
  </si>
  <si>
    <t>c705f737-2013-440f-a9c9-46d52e733486</t>
  </si>
  <si>
    <t>Нить герметизирующая</t>
  </si>
  <si>
    <t>ddf799c1-986d-4db8-b2e0-e7ade3e25a30</t>
  </si>
  <si>
    <t>Прокладка 161х106х2.8мм</t>
  </si>
  <si>
    <t>7ad3419f-5b38-4e07-9c68-9a187d34e8fb</t>
  </si>
  <si>
    <t>Прокладка фланцевая</t>
  </si>
  <si>
    <t>d21e89f7-a9fc-4667-b563-51f626123da5</t>
  </si>
  <si>
    <t>Прокладка фланцевая 216х161х2.8мм</t>
  </si>
  <si>
    <t>fea02e1c-021f-48d1-be2e-7926d2a837cb</t>
  </si>
  <si>
    <t>Лен чесаный</t>
  </si>
  <si>
    <t>c7c71657-4da1-4524-b738-af5d7b8b6783</t>
  </si>
  <si>
    <t>Паронит маслобензостойкий ПМБ S1.5мм B1.0хL1.5м</t>
  </si>
  <si>
    <t>3cf47a7e-7318-40d5-b582-c9418eb3d679</t>
  </si>
  <si>
    <t>Паронит маслобензостойкий ПМБ S2.0мм B1.0хL1.5м 6.4кг</t>
  </si>
  <si>
    <t>832a0c07-73c4-46ac-8e72-2be3db45aee2</t>
  </si>
  <si>
    <t>Паронит маслобензостойкий</t>
  </si>
  <si>
    <t>Открытый запрос предложений в электронной форме</t>
  </si>
  <si>
    <t>1b5480d7-1f64-498f-aabe-93e89f548feb</t>
  </si>
  <si>
    <t>36efb409-0d6e-443a-af9a-8cbe4dba01e7</t>
  </si>
  <si>
    <t>44ca4a70-9b97-11e8-8298-005056b8f04c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</si>
</sst>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30"/>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252</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253</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251</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254</v>
      </c>
      <c r="B4" s="89"/>
      <c r="C4" s="89"/>
      <c r="D4" s="89">
        <v>166723</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IF(SUM(AH9:AH44)*100/MAX(SUM(Z10:Z41),1)&lt;50,"В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4432</v>
      </c>
      <c r="D11" s="183" t="s">
        <v>204</v>
      </c>
      <c r="E11" s="184" t="s">
        <v>77</v>
      </c>
      <c r="F11" s="185" t="s">
        <v>77</v>
      </c>
      <c r="G11" s="186" t="s">
        <v>118</v>
      </c>
      <c r="H11" s="186" t="s">
        <v>118</v>
      </c>
      <c r="I11" s="187"/>
      <c r="J11" s="188" t="s">
        <v>205</v>
      </c>
      <c r="K11" s="182" t="s">
        <v>206</v>
      </c>
      <c r="L11" s="182">
        <v>230</v>
      </c>
      <c r="M11" s="182" t="s">
        <v>207</v>
      </c>
      <c r="N11" s="189">
        <v>230</v>
      </c>
      <c r="O11" s="182" t="s">
        <v>208</v>
      </c>
      <c r="P11" s="182" t="s">
        <v>209</v>
      </c>
      <c r="Q11" s="185" t="s">
        <v>210</v>
      </c>
      <c r="R11" s="190">
        <v>41400</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30" si="0">X11</f>
        <v>0</v>
      </c>
      <c r="AA11" s="194">
        <f t="shared" ref="AA11:AA30" si="1">W11</f>
        <v>0</v>
      </c>
      <c r="AB11" s="194">
        <f t="shared" ref="AB11:AB30" si="2">V11</f>
        <v>0</v>
      </c>
      <c r="AC11" s="195">
        <f t="shared" ref="AC11:AC30"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56871</v>
      </c>
      <c r="D12" s="183" t="s">
        <v>212</v>
      </c>
      <c r="E12" s="184" t="s">
        <v>77</v>
      </c>
      <c r="F12" s="185" t="s">
        <v>77</v>
      </c>
      <c r="G12" s="186" t="s">
        <v>118</v>
      </c>
      <c r="H12" s="186" t="s">
        <v>118</v>
      </c>
      <c r="I12" s="187"/>
      <c r="J12" s="188" t="s">
        <v>205</v>
      </c>
      <c r="K12" s="182" t="s">
        <v>213</v>
      </c>
      <c r="L12" s="182">
        <v>80</v>
      </c>
      <c r="M12" s="182" t="s">
        <v>207</v>
      </c>
      <c r="N12" s="189">
        <v>80</v>
      </c>
      <c r="O12" s="182" t="s">
        <v>208</v>
      </c>
      <c r="P12" s="182" t="s">
        <v>209</v>
      </c>
      <c r="Q12" s="185" t="s">
        <v>210</v>
      </c>
      <c r="R12" s="190">
        <v>20000</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214</v>
      </c>
      <c r="B13" s="182">
        <v>3</v>
      </c>
      <c r="C13" s="182">
        <v>4489</v>
      </c>
      <c r="D13" s="183" t="s">
        <v>215</v>
      </c>
      <c r="E13" s="184" t="s">
        <v>77</v>
      </c>
      <c r="F13" s="185" t="s">
        <v>77</v>
      </c>
      <c r="G13" s="186" t="s">
        <v>118</v>
      </c>
      <c r="H13" s="186" t="s">
        <v>118</v>
      </c>
      <c r="I13" s="187"/>
      <c r="J13" s="188" t="s">
        <v>205</v>
      </c>
      <c r="K13" s="182" t="s">
        <v>206</v>
      </c>
      <c r="L13" s="182">
        <v>5</v>
      </c>
      <c r="M13" s="182" t="s">
        <v>207</v>
      </c>
      <c r="N13" s="189">
        <v>5</v>
      </c>
      <c r="O13" s="182" t="s">
        <v>208</v>
      </c>
      <c r="P13" s="182" t="s">
        <v>209</v>
      </c>
      <c r="Q13" s="185" t="s">
        <v>210</v>
      </c>
      <c r="R13" s="190">
        <v>5500</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216</v>
      </c>
      <c r="B14" s="182">
        <v>4</v>
      </c>
      <c r="C14" s="182">
        <v>56809</v>
      </c>
      <c r="D14" s="183" t="s">
        <v>217</v>
      </c>
      <c r="E14" s="184" t="s">
        <v>77</v>
      </c>
      <c r="F14" s="185" t="s">
        <v>77</v>
      </c>
      <c r="G14" s="186" t="s">
        <v>118</v>
      </c>
      <c r="H14" s="186" t="s">
        <v>118</v>
      </c>
      <c r="I14" s="187"/>
      <c r="J14" s="188" t="s">
        <v>205</v>
      </c>
      <c r="K14" s="182" t="s">
        <v>213</v>
      </c>
      <c r="L14" s="182">
        <v>5</v>
      </c>
      <c r="M14" s="182" t="s">
        <v>207</v>
      </c>
      <c r="N14" s="189">
        <v>5</v>
      </c>
      <c r="O14" s="182" t="s">
        <v>208</v>
      </c>
      <c r="P14" s="182" t="s">
        <v>209</v>
      </c>
      <c r="Q14" s="185" t="s">
        <v>210</v>
      </c>
      <c r="R14" s="190">
        <v>31500</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45">
      <c r="A15" s="182" t="s">
        <v>218</v>
      </c>
      <c r="B15" s="182">
        <v>5</v>
      </c>
      <c r="C15" s="182">
        <v>56799</v>
      </c>
      <c r="D15" s="183" t="s">
        <v>219</v>
      </c>
      <c r="E15" s="184" t="s">
        <v>77</v>
      </c>
      <c r="F15" s="185" t="s">
        <v>77</v>
      </c>
      <c r="G15" s="186" t="s">
        <v>118</v>
      </c>
      <c r="H15" s="186" t="s">
        <v>118</v>
      </c>
      <c r="I15" s="187"/>
      <c r="J15" s="188" t="s">
        <v>205</v>
      </c>
      <c r="K15" s="182" t="s">
        <v>213</v>
      </c>
      <c r="L15" s="182">
        <v>5</v>
      </c>
      <c r="M15" s="182" t="s">
        <v>207</v>
      </c>
      <c r="N15" s="189">
        <v>5</v>
      </c>
      <c r="O15" s="182" t="s">
        <v>208</v>
      </c>
      <c r="P15" s="182" t="s">
        <v>209</v>
      </c>
      <c r="Q15" s="185" t="s">
        <v>210</v>
      </c>
      <c r="R15" s="190">
        <v>42000</v>
      </c>
      <c r="S15" s="191">
        <v>0</v>
      </c>
      <c r="T15" s="192" t="s">
        <v>107</v>
      </c>
      <c r="U15" s="190">
        <v>0</v>
      </c>
      <c r="V15" s="193">
        <f>ROUND(ROUND(S15,2)*ROUND(L15,3),2)</f>
        <v>0</v>
      </c>
      <c r="W15" s="193">
        <f>ROUND(V15*IF(UPPER(T15)="18%",18,1)*IF(UPPER(T15)="10%",10,1)*IF(UPPER(T15)="НДС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0" ht="50.1" customHeight="1" x14ac:dyDescent="0.45">
      <c r="A16" s="182" t="s">
        <v>220</v>
      </c>
      <c r="B16" s="182">
        <v>6</v>
      </c>
      <c r="C16" s="182">
        <v>56811</v>
      </c>
      <c r="D16" s="183" t="s">
        <v>221</v>
      </c>
      <c r="E16" s="184" t="s">
        <v>77</v>
      </c>
      <c r="F16" s="185" t="s">
        <v>77</v>
      </c>
      <c r="G16" s="186" t="s">
        <v>118</v>
      </c>
      <c r="H16" s="186" t="s">
        <v>118</v>
      </c>
      <c r="I16" s="187"/>
      <c r="J16" s="188" t="s">
        <v>205</v>
      </c>
      <c r="K16" s="182" t="s">
        <v>222</v>
      </c>
      <c r="L16" s="182">
        <v>5</v>
      </c>
      <c r="M16" s="182" t="s">
        <v>207</v>
      </c>
      <c r="N16" s="189">
        <v>5</v>
      </c>
      <c r="O16" s="182" t="s">
        <v>208</v>
      </c>
      <c r="P16" s="182" t="s">
        <v>209</v>
      </c>
      <c r="Q16" s="185" t="s">
        <v>210</v>
      </c>
      <c r="R16" s="190">
        <v>63000</v>
      </c>
      <c r="S16" s="191">
        <v>0</v>
      </c>
      <c r="T16" s="192" t="s">
        <v>107</v>
      </c>
      <c r="U16" s="190">
        <v>0</v>
      </c>
      <c r="V16" s="193">
        <f>ROUND(ROUND(S16,2)*ROUND(L16,3),2)</f>
        <v>0</v>
      </c>
      <c r="W16" s="193">
        <f>ROUND(V16*IF(UPPER(T16)="18%",18,1)*IF(UPPER(T16)="10%",10,1)*IF(UPPER(T16)="НДС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35" ht="50.1" customHeight="1" x14ac:dyDescent="0.45">
      <c r="A17" s="182" t="s">
        <v>223</v>
      </c>
      <c r="B17" s="182">
        <v>7</v>
      </c>
      <c r="C17" s="182">
        <v>52585</v>
      </c>
      <c r="D17" s="183" t="s">
        <v>224</v>
      </c>
      <c r="E17" s="184" t="s">
        <v>77</v>
      </c>
      <c r="F17" s="185" t="s">
        <v>77</v>
      </c>
      <c r="G17" s="186" t="s">
        <v>118</v>
      </c>
      <c r="H17" s="186" t="s">
        <v>118</v>
      </c>
      <c r="I17" s="187"/>
      <c r="J17" s="188" t="s">
        <v>205</v>
      </c>
      <c r="K17" s="182" t="s">
        <v>213</v>
      </c>
      <c r="L17" s="182">
        <v>5</v>
      </c>
      <c r="M17" s="182" t="s">
        <v>207</v>
      </c>
      <c r="N17" s="189">
        <v>5</v>
      </c>
      <c r="O17" s="182" t="s">
        <v>208</v>
      </c>
      <c r="P17" s="182" t="s">
        <v>209</v>
      </c>
      <c r="Q17" s="185" t="s">
        <v>210</v>
      </c>
      <c r="R17" s="190">
        <v>78750</v>
      </c>
      <c r="S17" s="191">
        <v>0</v>
      </c>
      <c r="T17" s="192" t="s">
        <v>107</v>
      </c>
      <c r="U17" s="190">
        <v>0</v>
      </c>
      <c r="V17" s="193">
        <f>ROUND(ROUND(S17,2)*ROUND(L17,3),2)</f>
        <v>0</v>
      </c>
      <c r="W17" s="193">
        <f>ROUND(V17*IF(UPPER(T17)="18%",18,1)*IF(UPPER(T17)="10%",10,1)*IF(UPPER(T17)="НДС не облагается",0,1)/100,2)</f>
        <v>0</v>
      </c>
      <c r="X17" s="193">
        <f>ROUND(W17+V17,2)</f>
        <v>0</v>
      </c>
      <c r="Y17" s="194">
        <f>IF(S17&gt;IF(U17=0,S17,U17),1,0)</f>
        <v>0</v>
      </c>
      <c r="Z17" s="194">
        <f t="shared" si="0"/>
        <v>0</v>
      </c>
      <c r="AA17" s="194">
        <f t="shared" si="1"/>
        <v>0</v>
      </c>
      <c r="AB17" s="194">
        <f t="shared" si="2"/>
        <v>0</v>
      </c>
      <c r="AC17" s="195">
        <f t="shared" si="3"/>
        <v>1</v>
      </c>
      <c r="AD17" s="195">
        <f>IF(AND(E17="Да",OR(AND(F17 = "Да",ISBLANK(G17)),AND(F17 = "Да", G17 = "В соответствии с техническим заданием"),AND(F17 = "Нет",NOT(G17 = "В соответствии с техническим заданием")))),1,0)</f>
        <v>0</v>
      </c>
      <c r="AE17" s="196">
        <f>IF(AND(E17="Да",OR(AND(F17 = "Да",ISBLANK(H17)),AND(F17 = "Да", H17 = "В соответствии с техническим заданием"),AND(F17 = "Нет",NOT(H17 = "В соответствии с техническим заданием")))),1,0)</f>
        <v>0</v>
      </c>
      <c r="AF17" s="196">
        <f>IF(OR(AND(E17="Нет",F17="Нет"),AND(E17="Да",F17="Нет"),AND(E17="Да",F17="Да")),0,1)</f>
        <v>0</v>
      </c>
      <c r="AG17" s="196">
        <f>IF(AND(Q17="Россия"),1,0)</f>
        <v>0</v>
      </c>
      <c r="AH17" s="196">
        <f>Z17*AG17</f>
        <v>0</v>
      </c>
      <c r="AI17" s="72" t="s">
        <v>97</v>
      </c>
    </row>
    <row r="18" spans="1:35" ht="50.1" customHeight="1" x14ac:dyDescent="0.45">
      <c r="A18" s="182" t="s">
        <v>225</v>
      </c>
      <c r="B18" s="182">
        <v>8</v>
      </c>
      <c r="C18" s="182">
        <v>4458</v>
      </c>
      <c r="D18" s="183" t="s">
        <v>226</v>
      </c>
      <c r="E18" s="184" t="s">
        <v>77</v>
      </c>
      <c r="F18" s="185" t="s">
        <v>77</v>
      </c>
      <c r="G18" s="186" t="s">
        <v>118</v>
      </c>
      <c r="H18" s="186" t="s">
        <v>118</v>
      </c>
      <c r="I18" s="187"/>
      <c r="J18" s="188" t="s">
        <v>205</v>
      </c>
      <c r="K18" s="182" t="s">
        <v>206</v>
      </c>
      <c r="L18" s="182">
        <v>20</v>
      </c>
      <c r="M18" s="182" t="s">
        <v>207</v>
      </c>
      <c r="N18" s="189">
        <v>20</v>
      </c>
      <c r="O18" s="182" t="s">
        <v>208</v>
      </c>
      <c r="P18" s="182" t="s">
        <v>209</v>
      </c>
      <c r="Q18" s="185" t="s">
        <v>210</v>
      </c>
      <c r="R18" s="190">
        <v>5600</v>
      </c>
      <c r="S18" s="191">
        <v>0</v>
      </c>
      <c r="T18" s="192" t="s">
        <v>107</v>
      </c>
      <c r="U18" s="190">
        <v>0</v>
      </c>
      <c r="V18" s="193">
        <f>ROUND(ROUND(S18,2)*ROUND(L18,3),2)</f>
        <v>0</v>
      </c>
      <c r="W18" s="193">
        <f>ROUND(V18*IF(UPPER(T18)="18%",18,1)*IF(UPPER(T18)="10%",10,1)*IF(UPPER(T18)="НДС не облагается",0,1)/100,2)</f>
        <v>0</v>
      </c>
      <c r="X18" s="193">
        <f>ROUND(W18+V18,2)</f>
        <v>0</v>
      </c>
      <c r="Y18" s="194">
        <f>IF(S18&gt;IF(U18=0,S18,U18),1,0)</f>
        <v>0</v>
      </c>
      <c r="Z18" s="194">
        <f t="shared" si="0"/>
        <v>0</v>
      </c>
      <c r="AA18" s="194">
        <f t="shared" si="1"/>
        <v>0</v>
      </c>
      <c r="AB18" s="194">
        <f t="shared" si="2"/>
        <v>0</v>
      </c>
      <c r="AC18" s="195">
        <f t="shared" si="3"/>
        <v>1</v>
      </c>
      <c r="AD18" s="195">
        <f>IF(AND(E18="Да",OR(AND(F18 = "Да",ISBLANK(G18)),AND(F18 = "Да", G18 = "В соответствии с техническим заданием"),AND(F18 = "Нет",NOT(G18 = "В соответствии с техническим заданием")))),1,0)</f>
        <v>0</v>
      </c>
      <c r="AE18" s="196">
        <f>IF(AND(E18="Да",OR(AND(F18 = "Да",ISBLANK(H18)),AND(F18 = "Да", H18 = "В соответствии с техническим заданием"),AND(F18 = "Нет",NOT(H18 = "В соответствии с техническим заданием")))),1,0)</f>
        <v>0</v>
      </c>
      <c r="AF18" s="196">
        <f>IF(OR(AND(E18="Нет",F18="Нет"),AND(E18="Да",F18="Нет"),AND(E18="Да",F18="Да")),0,1)</f>
        <v>0</v>
      </c>
      <c r="AG18" s="196">
        <f>IF(AND(Q18="Россия"),1,0)</f>
        <v>0</v>
      </c>
      <c r="AH18" s="196">
        <f>Z18*AG18</f>
        <v>0</v>
      </c>
      <c r="AI18" s="72" t="s">
        <v>97</v>
      </c>
    </row>
    <row r="19" spans="1:35" ht="50.1" customHeight="1" x14ac:dyDescent="0.45">
      <c r="A19" s="182" t="s">
        <v>227</v>
      </c>
      <c r="B19" s="182">
        <v>9</v>
      </c>
      <c r="C19" s="182">
        <v>4462</v>
      </c>
      <c r="D19" s="183" t="s">
        <v>228</v>
      </c>
      <c r="E19" s="184" t="s">
        <v>77</v>
      </c>
      <c r="F19" s="185" t="s">
        <v>77</v>
      </c>
      <c r="G19" s="186" t="s">
        <v>118</v>
      </c>
      <c r="H19" s="186" t="s">
        <v>118</v>
      </c>
      <c r="I19" s="187"/>
      <c r="J19" s="188" t="s">
        <v>205</v>
      </c>
      <c r="K19" s="182" t="s">
        <v>206</v>
      </c>
      <c r="L19" s="182">
        <v>20</v>
      </c>
      <c r="M19" s="182" t="s">
        <v>207</v>
      </c>
      <c r="N19" s="189">
        <v>20</v>
      </c>
      <c r="O19" s="182" t="s">
        <v>208</v>
      </c>
      <c r="P19" s="182" t="s">
        <v>209</v>
      </c>
      <c r="Q19" s="185" t="s">
        <v>210</v>
      </c>
      <c r="R19" s="190">
        <v>5600</v>
      </c>
      <c r="S19" s="191">
        <v>0</v>
      </c>
      <c r="T19" s="192" t="s">
        <v>107</v>
      </c>
      <c r="U19" s="190">
        <v>0</v>
      </c>
      <c r="V19" s="193">
        <f>ROUND(ROUND(S19,2)*ROUND(L19,3),2)</f>
        <v>0</v>
      </c>
      <c r="W19" s="193">
        <f>ROUND(V19*IF(UPPER(T19)="18%",18,1)*IF(UPPER(T19)="10%",10,1)*IF(UPPER(T19)="НДС не облагается",0,1)/100,2)</f>
        <v>0</v>
      </c>
      <c r="X19" s="193">
        <f>ROUND(W19+V19,2)</f>
        <v>0</v>
      </c>
      <c r="Y19" s="194">
        <f>IF(S19&gt;IF(U19=0,S19,U19),1,0)</f>
        <v>0</v>
      </c>
      <c r="Z19" s="194">
        <f t="shared" si="0"/>
        <v>0</v>
      </c>
      <c r="AA19" s="194">
        <f t="shared" si="1"/>
        <v>0</v>
      </c>
      <c r="AB19" s="194">
        <f t="shared" si="2"/>
        <v>0</v>
      </c>
      <c r="AC19" s="195">
        <f t="shared" si="3"/>
        <v>1</v>
      </c>
      <c r="AD19" s="195">
        <f>IF(AND(E19="Да",OR(AND(F19 = "Да",ISBLANK(G19)),AND(F19 = "Да", G19 = "В соответствии с техническим заданием"),AND(F19 = "Нет",NOT(G19 = "В соответствии с техническим заданием")))),1,0)</f>
        <v>0</v>
      </c>
      <c r="AE19" s="196">
        <f>IF(AND(E19="Да",OR(AND(F19 = "Да",ISBLANK(H19)),AND(F19 = "Да", H19 = "В соответствии с техническим заданием"),AND(F19 = "Нет",NOT(H19 = "В соответствии с техническим заданием")))),1,0)</f>
        <v>0</v>
      </c>
      <c r="AF19" s="196">
        <f>IF(OR(AND(E19="Нет",F19="Нет"),AND(E19="Да",F19="Нет"),AND(E19="Да",F19="Да")),0,1)</f>
        <v>0</v>
      </c>
      <c r="AG19" s="196">
        <f>IF(AND(Q19="Россия"),1,0)</f>
        <v>0</v>
      </c>
      <c r="AH19" s="196">
        <f>Z19*AG19</f>
        <v>0</v>
      </c>
      <c r="AI19" s="72" t="s">
        <v>97</v>
      </c>
    </row>
    <row r="20" spans="1:35" ht="50.1" customHeight="1" x14ac:dyDescent="0.45">
      <c r="A20" s="182" t="s">
        <v>229</v>
      </c>
      <c r="B20" s="182">
        <v>10</v>
      </c>
      <c r="C20" s="182">
        <v>4528</v>
      </c>
      <c r="D20" s="183" t="s">
        <v>230</v>
      </c>
      <c r="E20" s="184" t="s">
        <v>77</v>
      </c>
      <c r="F20" s="185" t="s">
        <v>77</v>
      </c>
      <c r="G20" s="186" t="s">
        <v>118</v>
      </c>
      <c r="H20" s="186" t="s">
        <v>118</v>
      </c>
      <c r="I20" s="187"/>
      <c r="J20" s="188" t="s">
        <v>205</v>
      </c>
      <c r="K20" s="182" t="s">
        <v>206</v>
      </c>
      <c r="L20" s="182">
        <v>20</v>
      </c>
      <c r="M20" s="182" t="s">
        <v>207</v>
      </c>
      <c r="N20" s="189">
        <v>20</v>
      </c>
      <c r="O20" s="182" t="s">
        <v>208</v>
      </c>
      <c r="P20" s="182" t="s">
        <v>209</v>
      </c>
      <c r="Q20" s="185" t="s">
        <v>210</v>
      </c>
      <c r="R20" s="190">
        <v>5600</v>
      </c>
      <c r="S20" s="191">
        <v>0</v>
      </c>
      <c r="T20" s="192" t="s">
        <v>107</v>
      </c>
      <c r="U20" s="190">
        <v>0</v>
      </c>
      <c r="V20" s="193">
        <f>ROUND(ROUND(S20,2)*ROUND(L20,3),2)</f>
        <v>0</v>
      </c>
      <c r="W20" s="193">
        <f>ROUND(V20*IF(UPPER(T20)="18%",18,1)*IF(UPPER(T20)="10%",10,1)*IF(UPPER(T20)="НДС не облагается",0,1)/100,2)</f>
        <v>0</v>
      </c>
      <c r="X20" s="193">
        <f>ROUND(W20+V20,2)</f>
        <v>0</v>
      </c>
      <c r="Y20" s="194">
        <f>IF(S20&gt;IF(U20=0,S20,U20),1,0)</f>
        <v>0</v>
      </c>
      <c r="Z20" s="194">
        <f t="shared" si="0"/>
        <v>0</v>
      </c>
      <c r="AA20" s="194">
        <f t="shared" si="1"/>
        <v>0</v>
      </c>
      <c r="AB20" s="194">
        <f t="shared" si="2"/>
        <v>0</v>
      </c>
      <c r="AC20" s="195">
        <f t="shared" si="3"/>
        <v>1</v>
      </c>
      <c r="AD20" s="195">
        <f>IF(AND(E20="Да",OR(AND(F20 = "Да",ISBLANK(G20)),AND(F20 = "Да", G20 = "В соответствии с техническим заданием"),AND(F20 = "Нет",NOT(G20 = "В соответствии с техническим заданием")))),1,0)</f>
        <v>0</v>
      </c>
      <c r="AE20" s="196">
        <f>IF(AND(E20="Да",OR(AND(F20 = "Да",ISBLANK(H20)),AND(F20 = "Да", H20 = "В соответствии с техническим заданием"),AND(F20 = "Нет",NOT(H20 = "В соответствии с техническим заданием")))),1,0)</f>
        <v>0</v>
      </c>
      <c r="AF20" s="196">
        <f>IF(OR(AND(E20="Нет",F20="Нет"),AND(E20="Да",F20="Нет"),AND(E20="Да",F20="Да")),0,1)</f>
        <v>0</v>
      </c>
      <c r="AG20" s="196">
        <f>IF(AND(Q20="Россия"),1,0)</f>
        <v>0</v>
      </c>
      <c r="AH20" s="196">
        <f>Z20*AG20</f>
        <v>0</v>
      </c>
      <c r="AI20" s="72" t="s">
        <v>97</v>
      </c>
    </row>
    <row r="21" spans="1:35" ht="50.1" customHeight="1" x14ac:dyDescent="0.45">
      <c r="A21" s="182" t="s">
        <v>231</v>
      </c>
      <c r="B21" s="182">
        <v>11</v>
      </c>
      <c r="C21" s="182">
        <v>4466</v>
      </c>
      <c r="D21" s="183" t="s">
        <v>232</v>
      </c>
      <c r="E21" s="184" t="s">
        <v>77</v>
      </c>
      <c r="F21" s="185" t="s">
        <v>77</v>
      </c>
      <c r="G21" s="186" t="s">
        <v>118</v>
      </c>
      <c r="H21" s="186" t="s">
        <v>118</v>
      </c>
      <c r="I21" s="187"/>
      <c r="J21" s="188" t="s">
        <v>205</v>
      </c>
      <c r="K21" s="182" t="s">
        <v>206</v>
      </c>
      <c r="L21" s="182">
        <v>20</v>
      </c>
      <c r="M21" s="182" t="s">
        <v>207</v>
      </c>
      <c r="N21" s="189">
        <v>20</v>
      </c>
      <c r="O21" s="182" t="s">
        <v>208</v>
      </c>
      <c r="P21" s="182" t="s">
        <v>209</v>
      </c>
      <c r="Q21" s="185" t="s">
        <v>210</v>
      </c>
      <c r="R21" s="190">
        <v>5600</v>
      </c>
      <c r="S21" s="191">
        <v>0</v>
      </c>
      <c r="T21" s="192" t="s">
        <v>107</v>
      </c>
      <c r="U21" s="190">
        <v>0</v>
      </c>
      <c r="V21" s="193">
        <f>ROUND(ROUND(S21,2)*ROUND(L21,3),2)</f>
        <v>0</v>
      </c>
      <c r="W21" s="193">
        <f>ROUND(V21*IF(UPPER(T21)="18%",18,1)*IF(UPPER(T21)="10%",10,1)*IF(UPPER(T21)="НДС не облагается",0,1)/100,2)</f>
        <v>0</v>
      </c>
      <c r="X21" s="193">
        <f>ROUND(W21+V21,2)</f>
        <v>0</v>
      </c>
      <c r="Y21" s="194">
        <f>IF(S21&gt;IF(U21=0,S21,U21),1,0)</f>
        <v>0</v>
      </c>
      <c r="Z21" s="194">
        <f t="shared" si="0"/>
        <v>0</v>
      </c>
      <c r="AA21" s="194">
        <f t="shared" si="1"/>
        <v>0</v>
      </c>
      <c r="AB21" s="194">
        <f t="shared" si="2"/>
        <v>0</v>
      </c>
      <c r="AC21" s="195">
        <f t="shared" si="3"/>
        <v>1</v>
      </c>
      <c r="AD21" s="195">
        <f>IF(AND(E21="Да",OR(AND(F21 = "Да",ISBLANK(G21)),AND(F21 = "Да", G21 = "В соответствии с техническим заданием"),AND(F21 = "Нет",NOT(G21 = "В соответствии с техническим заданием")))),1,0)</f>
        <v>0</v>
      </c>
      <c r="AE21" s="196">
        <f>IF(AND(E21="Да",OR(AND(F21 = "Да",ISBLANK(H21)),AND(F21 = "Да", H21 = "В соответствии с техническим заданием"),AND(F21 = "Нет",NOT(H21 = "В соответствии с техническим заданием")))),1,0)</f>
        <v>0</v>
      </c>
      <c r="AF21" s="196">
        <f>IF(OR(AND(E21="Нет",F21="Нет"),AND(E21="Да",F21="Нет"),AND(E21="Да",F21="Да")),0,1)</f>
        <v>0</v>
      </c>
      <c r="AG21" s="196">
        <f>IF(AND(Q21="Россия"),1,0)</f>
        <v>0</v>
      </c>
      <c r="AH21" s="196">
        <f>Z21*AG21</f>
        <v>0</v>
      </c>
      <c r="AI21" s="72" t="s">
        <v>97</v>
      </c>
    </row>
    <row r="22" spans="1:35" ht="50.1" customHeight="1" x14ac:dyDescent="0.45">
      <c r="A22" s="182" t="s">
        <v>233</v>
      </c>
      <c r="B22" s="182">
        <v>12</v>
      </c>
      <c r="C22" s="182">
        <v>4468</v>
      </c>
      <c r="D22" s="183" t="s">
        <v>234</v>
      </c>
      <c r="E22" s="184" t="s">
        <v>77</v>
      </c>
      <c r="F22" s="185" t="s">
        <v>77</v>
      </c>
      <c r="G22" s="186" t="s">
        <v>118</v>
      </c>
      <c r="H22" s="186" t="s">
        <v>118</v>
      </c>
      <c r="I22" s="187"/>
      <c r="J22" s="188" t="s">
        <v>205</v>
      </c>
      <c r="K22" s="182" t="s">
        <v>206</v>
      </c>
      <c r="L22" s="182">
        <v>20</v>
      </c>
      <c r="M22" s="182" t="s">
        <v>207</v>
      </c>
      <c r="N22" s="189">
        <v>20</v>
      </c>
      <c r="O22" s="182" t="s">
        <v>208</v>
      </c>
      <c r="P22" s="182" t="s">
        <v>209</v>
      </c>
      <c r="Q22" s="185" t="s">
        <v>210</v>
      </c>
      <c r="R22" s="190">
        <v>5600</v>
      </c>
      <c r="S22" s="191">
        <v>0</v>
      </c>
      <c r="T22" s="192" t="s">
        <v>107</v>
      </c>
      <c r="U22" s="190">
        <v>0</v>
      </c>
      <c r="V22" s="193">
        <f>ROUND(ROUND(S22,2)*ROUND(L22,3),2)</f>
        <v>0</v>
      </c>
      <c r="W22" s="193">
        <f>ROUND(V22*IF(UPPER(T22)="18%",18,1)*IF(UPPER(T22)="10%",10,1)*IF(UPPER(T22)="НДС не облагается",0,1)/100,2)</f>
        <v>0</v>
      </c>
      <c r="X22" s="193">
        <f>ROUND(W22+V22,2)</f>
        <v>0</v>
      </c>
      <c r="Y22" s="194">
        <f>IF(S22&gt;IF(U22=0,S22,U22),1,0)</f>
        <v>0</v>
      </c>
      <c r="Z22" s="194">
        <f t="shared" si="0"/>
        <v>0</v>
      </c>
      <c r="AA22" s="194">
        <f t="shared" si="1"/>
        <v>0</v>
      </c>
      <c r="AB22" s="194">
        <f t="shared" si="2"/>
        <v>0</v>
      </c>
      <c r="AC22" s="195">
        <f t="shared" si="3"/>
        <v>1</v>
      </c>
      <c r="AD22" s="195">
        <f>IF(AND(E22="Да",OR(AND(F22 = "Да",ISBLANK(G22)),AND(F22 = "Да", G22 = "В соответствии с техническим заданием"),AND(F22 = "Нет",NOT(G22 = "В соответствии с техническим заданием")))),1,0)</f>
        <v>0</v>
      </c>
      <c r="AE22" s="196">
        <f>IF(AND(E22="Да",OR(AND(F22 = "Да",ISBLANK(H22)),AND(F22 = "Да", H22 = "В соответствии с техническим заданием"),AND(F22 = "Нет",NOT(H22 = "В соответствии с техническим заданием")))),1,0)</f>
        <v>0</v>
      </c>
      <c r="AF22" s="196">
        <f>IF(OR(AND(E22="Нет",F22="Нет"),AND(E22="Да",F22="Нет"),AND(E22="Да",F22="Да")),0,1)</f>
        <v>0</v>
      </c>
      <c r="AG22" s="196">
        <f>IF(AND(Q22="Россия"),1,0)</f>
        <v>0</v>
      </c>
      <c r="AH22" s="196">
        <f>Z22*AG22</f>
        <v>0</v>
      </c>
      <c r="AI22" s="72" t="s">
        <v>97</v>
      </c>
    </row>
    <row r="23" spans="1:35" ht="50.1" customHeight="1" x14ac:dyDescent="0.45">
      <c r="A23" s="182" t="s">
        <v>235</v>
      </c>
      <c r="B23" s="182">
        <v>13</v>
      </c>
      <c r="C23" s="182">
        <v>52397</v>
      </c>
      <c r="D23" s="183" t="s">
        <v>236</v>
      </c>
      <c r="E23" s="184" t="s">
        <v>77</v>
      </c>
      <c r="F23" s="185" t="s">
        <v>77</v>
      </c>
      <c r="G23" s="186" t="s">
        <v>118</v>
      </c>
      <c r="H23" s="186" t="s">
        <v>118</v>
      </c>
      <c r="I23" s="187"/>
      <c r="J23" s="188" t="s">
        <v>205</v>
      </c>
      <c r="K23" s="182" t="s">
        <v>213</v>
      </c>
      <c r="L23" s="182">
        <v>40</v>
      </c>
      <c r="M23" s="182" t="s">
        <v>207</v>
      </c>
      <c r="N23" s="189">
        <v>40</v>
      </c>
      <c r="O23" s="182" t="s">
        <v>208</v>
      </c>
      <c r="P23" s="182" t="s">
        <v>209</v>
      </c>
      <c r="Q23" s="185" t="s">
        <v>210</v>
      </c>
      <c r="R23" s="190">
        <v>31200</v>
      </c>
      <c r="S23" s="191">
        <v>0</v>
      </c>
      <c r="T23" s="192" t="s">
        <v>107</v>
      </c>
      <c r="U23" s="190">
        <v>0</v>
      </c>
      <c r="V23" s="193">
        <f>ROUND(ROUND(S23,2)*ROUND(L23,3),2)</f>
        <v>0</v>
      </c>
      <c r="W23" s="193">
        <f>ROUND(V23*IF(UPPER(T23)="18%",18,1)*IF(UPPER(T23)="10%",10,1)*IF(UPPER(T23)="НДС не облагается",0,1)/100,2)</f>
        <v>0</v>
      </c>
      <c r="X23" s="193">
        <f>ROUND(W23+V23,2)</f>
        <v>0</v>
      </c>
      <c r="Y23" s="194">
        <f>IF(S23&gt;IF(U23=0,S23,U23),1,0)</f>
        <v>0</v>
      </c>
      <c r="Z23" s="194">
        <f t="shared" si="0"/>
        <v>0</v>
      </c>
      <c r="AA23" s="194">
        <f t="shared" si="1"/>
        <v>0</v>
      </c>
      <c r="AB23" s="194">
        <f t="shared" si="2"/>
        <v>0</v>
      </c>
      <c r="AC23" s="195">
        <f t="shared" si="3"/>
        <v>1</v>
      </c>
      <c r="AD23" s="195">
        <f>IF(AND(E23="Да",OR(AND(F23 = "Да",ISBLANK(G23)),AND(F23 = "Да", G23 = "В соответствии с техническим заданием"),AND(F23 = "Нет",NOT(G23 = "В соответствии с техническим заданием")))),1,0)</f>
        <v>0</v>
      </c>
      <c r="AE23" s="196">
        <f>IF(AND(E23="Да",OR(AND(F23 = "Да",ISBLANK(H23)),AND(F23 = "Да", H23 = "В соответствии с техническим заданием"),AND(F23 = "Нет",NOT(H23 = "В соответствии с техническим заданием")))),1,0)</f>
        <v>0</v>
      </c>
      <c r="AF23" s="196">
        <f>IF(OR(AND(E23="Нет",F23="Нет"),AND(E23="Да",F23="Нет"),AND(E23="Да",F23="Да")),0,1)</f>
        <v>0</v>
      </c>
      <c r="AG23" s="196">
        <f>IF(AND(Q23="Россия"),1,0)</f>
        <v>0</v>
      </c>
      <c r="AH23" s="196">
        <f>Z23*AG23</f>
        <v>0</v>
      </c>
      <c r="AI23" s="72" t="s">
        <v>97</v>
      </c>
    </row>
    <row r="24" spans="1:35" ht="50.1" customHeight="1" x14ac:dyDescent="0.45">
      <c r="A24" s="182" t="s">
        <v>237</v>
      </c>
      <c r="B24" s="182">
        <v>14</v>
      </c>
      <c r="C24" s="182">
        <v>7657</v>
      </c>
      <c r="D24" s="183" t="s">
        <v>238</v>
      </c>
      <c r="E24" s="184" t="s">
        <v>77</v>
      </c>
      <c r="F24" s="185" t="s">
        <v>77</v>
      </c>
      <c r="G24" s="186" t="s">
        <v>118</v>
      </c>
      <c r="H24" s="186" t="s">
        <v>118</v>
      </c>
      <c r="I24" s="187"/>
      <c r="J24" s="188" t="s">
        <v>205</v>
      </c>
      <c r="K24" s="182" t="s">
        <v>213</v>
      </c>
      <c r="L24" s="182">
        <v>6</v>
      </c>
      <c r="M24" s="182" t="s">
        <v>207</v>
      </c>
      <c r="N24" s="189">
        <v>6</v>
      </c>
      <c r="O24" s="182" t="s">
        <v>208</v>
      </c>
      <c r="P24" s="182" t="s">
        <v>209</v>
      </c>
      <c r="Q24" s="185" t="s">
        <v>210</v>
      </c>
      <c r="R24" s="190">
        <v>4500</v>
      </c>
      <c r="S24" s="191">
        <v>0</v>
      </c>
      <c r="T24" s="192" t="s">
        <v>107</v>
      </c>
      <c r="U24" s="190">
        <v>0</v>
      </c>
      <c r="V24" s="193">
        <f>ROUND(ROUND(S24,2)*ROUND(L24,3),2)</f>
        <v>0</v>
      </c>
      <c r="W24" s="193">
        <f>ROUND(V24*IF(UPPER(T24)="18%",18,1)*IF(UPPER(T24)="10%",10,1)*IF(UPPER(T24)="НДС не облагается",0,1)/100,2)</f>
        <v>0</v>
      </c>
      <c r="X24" s="193">
        <f>ROUND(W24+V24,2)</f>
        <v>0</v>
      </c>
      <c r="Y24" s="194">
        <f>IF(S24&gt;IF(U24=0,S24,U24),1,0)</f>
        <v>0</v>
      </c>
      <c r="Z24" s="194">
        <f t="shared" si="0"/>
        <v>0</v>
      </c>
      <c r="AA24" s="194">
        <f t="shared" si="1"/>
        <v>0</v>
      </c>
      <c r="AB24" s="194">
        <f t="shared" si="2"/>
        <v>0</v>
      </c>
      <c r="AC24" s="195">
        <f t="shared" si="3"/>
        <v>1</v>
      </c>
      <c r="AD24" s="195">
        <f>IF(AND(E24="Да",OR(AND(F24 = "Да",ISBLANK(G24)),AND(F24 = "Да", G24 = "В соответствии с техническим заданием"),AND(F24 = "Нет",NOT(G24 = "В соответствии с техническим заданием")))),1,0)</f>
        <v>0</v>
      </c>
      <c r="AE24" s="196">
        <f>IF(AND(E24="Да",OR(AND(F24 = "Да",ISBLANK(H24)),AND(F24 = "Да", H24 = "В соответствии с техническим заданием"),AND(F24 = "Нет",NOT(H24 = "В соответствии с техническим заданием")))),1,0)</f>
        <v>0</v>
      </c>
      <c r="AF24" s="196">
        <f>IF(OR(AND(E24="Нет",F24="Нет"),AND(E24="Да",F24="Нет"),AND(E24="Да",F24="Да")),0,1)</f>
        <v>0</v>
      </c>
      <c r="AG24" s="196">
        <f>IF(AND(Q24="Россия"),1,0)</f>
        <v>0</v>
      </c>
      <c r="AH24" s="196">
        <f>Z24*AG24</f>
        <v>0</v>
      </c>
      <c r="AI24" s="72" t="s">
        <v>97</v>
      </c>
    </row>
    <row r="25" spans="1:35" ht="50.1" customHeight="1" x14ac:dyDescent="0.45">
      <c r="A25" s="182" t="s">
        <v>239</v>
      </c>
      <c r="B25" s="182">
        <v>15</v>
      </c>
      <c r="C25" s="182">
        <v>52451</v>
      </c>
      <c r="D25" s="183" t="s">
        <v>240</v>
      </c>
      <c r="E25" s="184" t="s">
        <v>77</v>
      </c>
      <c r="F25" s="185" t="s">
        <v>77</v>
      </c>
      <c r="G25" s="186" t="s">
        <v>118</v>
      </c>
      <c r="H25" s="186" t="s">
        <v>118</v>
      </c>
      <c r="I25" s="187"/>
      <c r="J25" s="188" t="s">
        <v>205</v>
      </c>
      <c r="K25" s="182" t="s">
        <v>213</v>
      </c>
      <c r="L25" s="182">
        <v>4</v>
      </c>
      <c r="M25" s="182" t="s">
        <v>207</v>
      </c>
      <c r="N25" s="189">
        <v>4</v>
      </c>
      <c r="O25" s="182" t="s">
        <v>208</v>
      </c>
      <c r="P25" s="182" t="s">
        <v>209</v>
      </c>
      <c r="Q25" s="185" t="s">
        <v>210</v>
      </c>
      <c r="R25" s="190">
        <v>21600</v>
      </c>
      <c r="S25" s="191">
        <v>0</v>
      </c>
      <c r="T25" s="192" t="s">
        <v>107</v>
      </c>
      <c r="U25" s="190">
        <v>0</v>
      </c>
      <c r="V25" s="193">
        <f>ROUND(ROUND(S25,2)*ROUND(L25,3),2)</f>
        <v>0</v>
      </c>
      <c r="W25" s="193">
        <f>ROUND(V25*IF(UPPER(T25)="18%",18,1)*IF(UPPER(T25)="10%",10,1)*IF(UPPER(T25)="НДС не облагается",0,1)/100,2)</f>
        <v>0</v>
      </c>
      <c r="X25" s="193">
        <f>ROUND(W25+V25,2)</f>
        <v>0</v>
      </c>
      <c r="Y25" s="194">
        <f>IF(S25&gt;IF(U25=0,S25,U25),1,0)</f>
        <v>0</v>
      </c>
      <c r="Z25" s="194">
        <f t="shared" si="0"/>
        <v>0</v>
      </c>
      <c r="AA25" s="194">
        <f t="shared" si="1"/>
        <v>0</v>
      </c>
      <c r="AB25" s="194">
        <f t="shared" si="2"/>
        <v>0</v>
      </c>
      <c r="AC25" s="195">
        <f t="shared" si="3"/>
        <v>1</v>
      </c>
      <c r="AD25" s="195">
        <f>IF(AND(E25="Да",OR(AND(F25 = "Да",ISBLANK(G25)),AND(F25 = "Да", G25 = "В соответствии с техническим заданием"),AND(F25 = "Нет",NOT(G25 = "В соответствии с техническим заданием")))),1,0)</f>
        <v>0</v>
      </c>
      <c r="AE25" s="196">
        <f>IF(AND(E25="Да",OR(AND(F25 = "Да",ISBLANK(H25)),AND(F25 = "Да", H25 = "В соответствии с техническим заданием"),AND(F25 = "Нет",NOT(H25 = "В соответствии с техническим заданием")))),1,0)</f>
        <v>0</v>
      </c>
      <c r="AF25" s="196">
        <f>IF(OR(AND(E25="Нет",F25="Нет"),AND(E25="Да",F25="Нет"),AND(E25="Да",F25="Да")),0,1)</f>
        <v>0</v>
      </c>
      <c r="AG25" s="196">
        <f>IF(AND(Q25="Россия"),1,0)</f>
        <v>0</v>
      </c>
      <c r="AH25" s="196">
        <f>Z25*AG25</f>
        <v>0</v>
      </c>
      <c r="AI25" s="72" t="s">
        <v>97</v>
      </c>
    </row>
    <row r="26" spans="1:35" ht="50.1" customHeight="1" x14ac:dyDescent="0.45">
      <c r="A26" s="182" t="s">
        <v>241</v>
      </c>
      <c r="B26" s="182">
        <v>16</v>
      </c>
      <c r="C26" s="182">
        <v>52452</v>
      </c>
      <c r="D26" s="183" t="s">
        <v>242</v>
      </c>
      <c r="E26" s="184" t="s">
        <v>77</v>
      </c>
      <c r="F26" s="185" t="s">
        <v>77</v>
      </c>
      <c r="G26" s="186" t="s">
        <v>118</v>
      </c>
      <c r="H26" s="186" t="s">
        <v>118</v>
      </c>
      <c r="I26" s="187"/>
      <c r="J26" s="188" t="s">
        <v>205</v>
      </c>
      <c r="K26" s="182" t="s">
        <v>213</v>
      </c>
      <c r="L26" s="182">
        <v>4</v>
      </c>
      <c r="M26" s="182" t="s">
        <v>207</v>
      </c>
      <c r="N26" s="189">
        <v>4</v>
      </c>
      <c r="O26" s="182" t="s">
        <v>208</v>
      </c>
      <c r="P26" s="182" t="s">
        <v>209</v>
      </c>
      <c r="Q26" s="185" t="s">
        <v>210</v>
      </c>
      <c r="R26" s="190">
        <v>4320</v>
      </c>
      <c r="S26" s="191">
        <v>0</v>
      </c>
      <c r="T26" s="192" t="s">
        <v>107</v>
      </c>
      <c r="U26" s="190">
        <v>0</v>
      </c>
      <c r="V26" s="193">
        <f>ROUND(ROUND(S26,2)*ROUND(L26,3),2)</f>
        <v>0</v>
      </c>
      <c r="W26" s="193">
        <f>ROUND(V26*IF(UPPER(T26)="18%",18,1)*IF(UPPER(T26)="10%",10,1)*IF(UPPER(T26)="НДС не облагается",0,1)/100,2)</f>
        <v>0</v>
      </c>
      <c r="X26" s="193">
        <f>ROUND(W26+V26,2)</f>
        <v>0</v>
      </c>
      <c r="Y26" s="194">
        <f>IF(S26&gt;IF(U26=0,S26,U26),1,0)</f>
        <v>0</v>
      </c>
      <c r="Z26" s="194">
        <f t="shared" si="0"/>
        <v>0</v>
      </c>
      <c r="AA26" s="194">
        <f t="shared" si="1"/>
        <v>0</v>
      </c>
      <c r="AB26" s="194">
        <f t="shared" si="2"/>
        <v>0</v>
      </c>
      <c r="AC26" s="195">
        <f t="shared" si="3"/>
        <v>1</v>
      </c>
      <c r="AD26" s="195">
        <f>IF(AND(E26="Да",OR(AND(F26 = "Да",ISBLANK(G26)),AND(F26 = "Да", G26 = "В соответствии с техническим заданием"),AND(F26 = "Нет",NOT(G26 = "В соответствии с техническим заданием")))),1,0)</f>
        <v>0</v>
      </c>
      <c r="AE26" s="196">
        <f>IF(AND(E26="Да",OR(AND(F26 = "Да",ISBLANK(H26)),AND(F26 = "Да", H26 = "В соответствии с техническим заданием"),AND(F26 = "Нет",NOT(H26 = "В соответствии с техническим заданием")))),1,0)</f>
        <v>0</v>
      </c>
      <c r="AF26" s="196">
        <f>IF(OR(AND(E26="Нет",F26="Нет"),AND(E26="Да",F26="Нет"),AND(E26="Да",F26="Да")),0,1)</f>
        <v>0</v>
      </c>
      <c r="AG26" s="196">
        <f>IF(AND(Q26="Россия"),1,0)</f>
        <v>0</v>
      </c>
      <c r="AH26" s="196">
        <f>Z26*AG26</f>
        <v>0</v>
      </c>
      <c r="AI26" s="72" t="s">
        <v>97</v>
      </c>
    </row>
    <row r="27" spans="1:35" ht="50.1" customHeight="1" x14ac:dyDescent="0.45">
      <c r="A27" s="182" t="s">
        <v>243</v>
      </c>
      <c r="B27" s="182">
        <v>17</v>
      </c>
      <c r="C27" s="182">
        <v>4451</v>
      </c>
      <c r="D27" s="183" t="s">
        <v>244</v>
      </c>
      <c r="E27" s="184" t="s">
        <v>77</v>
      </c>
      <c r="F27" s="185" t="s">
        <v>77</v>
      </c>
      <c r="G27" s="186" t="s">
        <v>118</v>
      </c>
      <c r="H27" s="186" t="s">
        <v>118</v>
      </c>
      <c r="I27" s="187"/>
      <c r="J27" s="188" t="s">
        <v>205</v>
      </c>
      <c r="K27" s="182" t="s">
        <v>206</v>
      </c>
      <c r="L27" s="182">
        <v>10</v>
      </c>
      <c r="M27" s="182" t="s">
        <v>207</v>
      </c>
      <c r="N27" s="189">
        <v>10</v>
      </c>
      <c r="O27" s="182" t="s">
        <v>208</v>
      </c>
      <c r="P27" s="182" t="s">
        <v>209</v>
      </c>
      <c r="Q27" s="185" t="s">
        <v>210</v>
      </c>
      <c r="R27" s="190">
        <v>5600</v>
      </c>
      <c r="S27" s="191">
        <v>0</v>
      </c>
      <c r="T27" s="192" t="s">
        <v>107</v>
      </c>
      <c r="U27" s="190">
        <v>0</v>
      </c>
      <c r="V27" s="193">
        <f>ROUND(ROUND(S27,2)*ROUND(L27,3),2)</f>
        <v>0</v>
      </c>
      <c r="W27" s="193">
        <f>ROUND(V27*IF(UPPER(T27)="18%",18,1)*IF(UPPER(T27)="10%",10,1)*IF(UPPER(T27)="НДС не облагается",0,1)/100,2)</f>
        <v>0</v>
      </c>
      <c r="X27" s="193">
        <f>ROUND(W27+V27,2)</f>
        <v>0</v>
      </c>
      <c r="Y27" s="194">
        <f>IF(S27&gt;IF(U27=0,S27,U27),1,0)</f>
        <v>0</v>
      </c>
      <c r="Z27" s="194">
        <f t="shared" si="0"/>
        <v>0</v>
      </c>
      <c r="AA27" s="194">
        <f t="shared" si="1"/>
        <v>0</v>
      </c>
      <c r="AB27" s="194">
        <f t="shared" si="2"/>
        <v>0</v>
      </c>
      <c r="AC27" s="195">
        <f t="shared" si="3"/>
        <v>1</v>
      </c>
      <c r="AD27" s="195">
        <f>IF(AND(E27="Да",OR(AND(F27 = "Да",ISBLANK(G27)),AND(F27 = "Да", G27 = "В соответствии с техническим заданием"),AND(F27 = "Нет",NOT(G27 = "В соответствии с техническим заданием")))),1,0)</f>
        <v>0</v>
      </c>
      <c r="AE27" s="196">
        <f>IF(AND(E27="Да",OR(AND(F27 = "Да",ISBLANK(H27)),AND(F27 = "Да", H27 = "В соответствии с техническим заданием"),AND(F27 = "Нет",NOT(H27 = "В соответствии с техническим заданием")))),1,0)</f>
        <v>0</v>
      </c>
      <c r="AF27" s="196">
        <f>IF(OR(AND(E27="Нет",F27="Нет"),AND(E27="Да",F27="Нет"),AND(E27="Да",F27="Да")),0,1)</f>
        <v>0</v>
      </c>
      <c r="AG27" s="196">
        <f>IF(AND(Q27="Россия"),1,0)</f>
        <v>0</v>
      </c>
      <c r="AH27" s="196">
        <f>Z27*AG27</f>
        <v>0</v>
      </c>
      <c r="AI27" s="72" t="s">
        <v>97</v>
      </c>
    </row>
    <row r="28" spans="1:35" ht="50.1" customHeight="1" x14ac:dyDescent="0.45">
      <c r="A28" s="182" t="s">
        <v>245</v>
      </c>
      <c r="B28" s="182">
        <v>18</v>
      </c>
      <c r="C28" s="182">
        <v>7727</v>
      </c>
      <c r="D28" s="183" t="s">
        <v>246</v>
      </c>
      <c r="E28" s="184" t="s">
        <v>77</v>
      </c>
      <c r="F28" s="185" t="s">
        <v>77</v>
      </c>
      <c r="G28" s="186" t="s">
        <v>118</v>
      </c>
      <c r="H28" s="186" t="s">
        <v>118</v>
      </c>
      <c r="I28" s="187"/>
      <c r="J28" s="188" t="s">
        <v>205</v>
      </c>
      <c r="K28" s="182" t="s">
        <v>206</v>
      </c>
      <c r="L28" s="182">
        <v>4.7</v>
      </c>
      <c r="M28" s="182" t="s">
        <v>207</v>
      </c>
      <c r="N28" s="189">
        <v>4.7</v>
      </c>
      <c r="O28" s="182" t="s">
        <v>208</v>
      </c>
      <c r="P28" s="182" t="s">
        <v>209</v>
      </c>
      <c r="Q28" s="185" t="s">
        <v>210</v>
      </c>
      <c r="R28" s="190">
        <v>1034</v>
      </c>
      <c r="S28" s="191">
        <v>0</v>
      </c>
      <c r="T28" s="192" t="s">
        <v>107</v>
      </c>
      <c r="U28" s="190">
        <v>0</v>
      </c>
      <c r="V28" s="193">
        <f>ROUND(ROUND(S28,2)*ROUND(L28,3),2)</f>
        <v>0</v>
      </c>
      <c r="W28" s="193">
        <f>ROUND(V28*IF(UPPER(T28)="18%",18,1)*IF(UPPER(T28)="10%",10,1)*IF(UPPER(T28)="НДС не облагается",0,1)/100,2)</f>
        <v>0</v>
      </c>
      <c r="X28" s="193">
        <f>ROUND(W28+V28,2)</f>
        <v>0</v>
      </c>
      <c r="Y28" s="194">
        <f>IF(S28&gt;IF(U28=0,S28,U28),1,0)</f>
        <v>0</v>
      </c>
      <c r="Z28" s="194">
        <f t="shared" si="0"/>
        <v>0</v>
      </c>
      <c r="AA28" s="194">
        <f t="shared" si="1"/>
        <v>0</v>
      </c>
      <c r="AB28" s="194">
        <f t="shared" si="2"/>
        <v>0</v>
      </c>
      <c r="AC28" s="195">
        <f t="shared" si="3"/>
        <v>1</v>
      </c>
      <c r="AD28" s="195">
        <f>IF(AND(E28="Да",OR(AND(F28 = "Да",ISBLANK(G28)),AND(F28 = "Да", G28 = "В соответствии с техническим заданием"),AND(F28 = "Нет",NOT(G28 = "В соответствии с техническим заданием")))),1,0)</f>
        <v>0</v>
      </c>
      <c r="AE28" s="196">
        <f>IF(AND(E28="Да",OR(AND(F28 = "Да",ISBLANK(H28)),AND(F28 = "Да", H28 = "В соответствии с техническим заданием"),AND(F28 = "Нет",NOT(H28 = "В соответствии с техническим заданием")))),1,0)</f>
        <v>0</v>
      </c>
      <c r="AF28" s="196">
        <f>IF(OR(AND(E28="Нет",F28="Нет"),AND(E28="Да",F28="Нет"),AND(E28="Да",F28="Да")),0,1)</f>
        <v>0</v>
      </c>
      <c r="AG28" s="196">
        <f>IF(AND(Q28="Россия"),1,0)</f>
        <v>0</v>
      </c>
      <c r="AH28" s="196">
        <f>Z28*AG28</f>
        <v>0</v>
      </c>
      <c r="AI28" s="72" t="s">
        <v>97</v>
      </c>
    </row>
    <row r="29" spans="1:35" ht="50.1" customHeight="1" x14ac:dyDescent="0.45">
      <c r="A29" s="182" t="s">
        <v>247</v>
      </c>
      <c r="B29" s="182">
        <v>19</v>
      </c>
      <c r="C29" s="182">
        <v>3706</v>
      </c>
      <c r="D29" s="183" t="s">
        <v>248</v>
      </c>
      <c r="E29" s="184" t="s">
        <v>77</v>
      </c>
      <c r="F29" s="185" t="s">
        <v>77</v>
      </c>
      <c r="G29" s="186" t="s">
        <v>118</v>
      </c>
      <c r="H29" s="186" t="s">
        <v>118</v>
      </c>
      <c r="I29" s="187"/>
      <c r="J29" s="188" t="s">
        <v>205</v>
      </c>
      <c r="K29" s="182" t="s">
        <v>206</v>
      </c>
      <c r="L29" s="182">
        <v>42</v>
      </c>
      <c r="M29" s="182" t="s">
        <v>207</v>
      </c>
      <c r="N29" s="189">
        <v>42</v>
      </c>
      <c r="O29" s="182" t="s">
        <v>208</v>
      </c>
      <c r="P29" s="182" t="s">
        <v>209</v>
      </c>
      <c r="Q29" s="185" t="s">
        <v>210</v>
      </c>
      <c r="R29" s="190">
        <v>8400</v>
      </c>
      <c r="S29" s="191">
        <v>0</v>
      </c>
      <c r="T29" s="192" t="s">
        <v>107</v>
      </c>
      <c r="U29" s="190">
        <v>0</v>
      </c>
      <c r="V29" s="193">
        <f>ROUND(ROUND(S29,2)*ROUND(L29,3),2)</f>
        <v>0</v>
      </c>
      <c r="W29" s="193">
        <f>ROUND(V29*IF(UPPER(T29)="18%",18,1)*IF(UPPER(T29)="10%",10,1)*IF(UPPER(T29)="НДС не облагается",0,1)/100,2)</f>
        <v>0</v>
      </c>
      <c r="X29" s="193">
        <f>ROUND(W29+V29,2)</f>
        <v>0</v>
      </c>
      <c r="Y29" s="194">
        <f>IF(S29&gt;IF(U29=0,S29,U29),1,0)</f>
        <v>0</v>
      </c>
      <c r="Z29" s="194">
        <f t="shared" si="0"/>
        <v>0</v>
      </c>
      <c r="AA29" s="194">
        <f t="shared" si="1"/>
        <v>0</v>
      </c>
      <c r="AB29" s="194">
        <f t="shared" si="2"/>
        <v>0</v>
      </c>
      <c r="AC29" s="195">
        <f t="shared" si="3"/>
        <v>1</v>
      </c>
      <c r="AD29" s="195">
        <f>IF(AND(E29="Да",OR(AND(F29 = "Да",ISBLANK(G29)),AND(F29 = "Да", G29 = "В соответствии с техническим заданием"),AND(F29 = "Нет",NOT(G29 = "В соответствии с техническим заданием")))),1,0)</f>
        <v>0</v>
      </c>
      <c r="AE29" s="196">
        <f>IF(AND(E29="Да",OR(AND(F29 = "Да",ISBLANK(H29)),AND(F29 = "Да", H29 = "В соответствии с техническим заданием"),AND(F29 = "Нет",NOT(H29 = "В соответствии с техническим заданием")))),1,0)</f>
        <v>0</v>
      </c>
      <c r="AF29" s="196">
        <f>IF(OR(AND(E29="Нет",F29="Нет"),AND(E29="Да",F29="Нет"),AND(E29="Да",F29="Да")),0,1)</f>
        <v>0</v>
      </c>
      <c r="AG29" s="196">
        <f>IF(AND(Q29="Россия"),1,0)</f>
        <v>0</v>
      </c>
      <c r="AH29" s="196">
        <f>Z29*AG29</f>
        <v>0</v>
      </c>
      <c r="AI29" s="72" t="s">
        <v>97</v>
      </c>
    </row>
    <row r="30" spans="1:35" ht="50.1" customHeight="1" x14ac:dyDescent="0.45">
      <c r="A30" s="182" t="s">
        <v>249</v>
      </c>
      <c r="B30" s="182">
        <v>20</v>
      </c>
      <c r="C30" s="182">
        <v>7731</v>
      </c>
      <c r="D30" s="183" t="s">
        <v>250</v>
      </c>
      <c r="E30" s="184" t="s">
        <v>77</v>
      </c>
      <c r="F30" s="185" t="s">
        <v>77</v>
      </c>
      <c r="G30" s="186" t="s">
        <v>118</v>
      </c>
      <c r="H30" s="186" t="s">
        <v>118</v>
      </c>
      <c r="I30" s="187"/>
      <c r="J30" s="188" t="s">
        <v>205</v>
      </c>
      <c r="K30" s="182" t="s">
        <v>206</v>
      </c>
      <c r="L30" s="182">
        <v>37</v>
      </c>
      <c r="M30" s="182" t="s">
        <v>207</v>
      </c>
      <c r="N30" s="189">
        <v>37</v>
      </c>
      <c r="O30" s="182" t="s">
        <v>208</v>
      </c>
      <c r="P30" s="182" t="s">
        <v>209</v>
      </c>
      <c r="Q30" s="185" t="s">
        <v>210</v>
      </c>
      <c r="R30" s="190">
        <v>7400</v>
      </c>
      <c r="S30" s="191">
        <v>0</v>
      </c>
      <c r="T30" s="192" t="s">
        <v>107</v>
      </c>
      <c r="U30" s="190">
        <v>0</v>
      </c>
      <c r="V30" s="193">
        <f>ROUND(ROUND(S30,2)*ROUND(L30,3),2)</f>
        <v>0</v>
      </c>
      <c r="W30" s="193">
        <f>ROUND(V30*IF(UPPER(T30)="18%",18,1)*IF(UPPER(T30)="10%",10,1)*IF(UPPER(T30)="НДС не облагается",0,1)/100,2)</f>
        <v>0</v>
      </c>
      <c r="X30" s="193">
        <f>ROUND(W30+V30,2)</f>
        <v>0</v>
      </c>
      <c r="Y30" s="194">
        <f>IF(S30&gt;IF(U30=0,S30,U30),1,0)</f>
        <v>0</v>
      </c>
      <c r="Z30" s="194">
        <f t="shared" si="0"/>
        <v>0</v>
      </c>
      <c r="AA30" s="194">
        <f t="shared" si="1"/>
        <v>0</v>
      </c>
      <c r="AB30" s="194">
        <f t="shared" si="2"/>
        <v>0</v>
      </c>
      <c r="AC30" s="195">
        <f t="shared" si="3"/>
        <v>1</v>
      </c>
      <c r="AD30" s="195">
        <f>IF(AND(E30="Да",OR(AND(F30 = "Да",ISBLANK(G30)),AND(F30 = "Да", G30 = "В соответствии с техническим заданием"),AND(F30 = "Нет",NOT(G30 = "В соответствии с техническим заданием")))),1,0)</f>
        <v>0</v>
      </c>
      <c r="AE30" s="196">
        <f>IF(AND(E30="Да",OR(AND(F30 = "Да",ISBLANK(H30)),AND(F30 = "Да", H30 = "В соответствии с техническим заданием"),AND(F30 = "Нет",NOT(H30 = "В соответствии с техническим заданием")))),1,0)</f>
        <v>0</v>
      </c>
      <c r="AF30" s="196">
        <f>IF(OR(AND(E30="Нет",F30="Нет"),AND(E30="Да",F30="Нет"),AND(E30="Да",F30="Да")),0,1)</f>
        <v>0</v>
      </c>
      <c r="AG30" s="196">
        <f>IF(AND(Q30="Россия"),1,0)</f>
        <v>0</v>
      </c>
      <c r="AH30" s="196">
        <f>Z30*AG30</f>
        <v>0</v>
      </c>
      <c r="AI30" s="72" t="s">
        <v>97</v>
      </c>
    </row>
    <row r="31" spans="1:35" ht="50.1" customHeight="1" x14ac:dyDescent="0.25">
      <c r="A31" s="146" t="s">
        <v>105</v>
      </c>
      <c r="B31" s="146"/>
      <c r="C31" s="146"/>
      <c r="D31" s="146"/>
      <c r="E31" s="146"/>
      <c r="F31" s="146"/>
      <c r="G31" s="146"/>
      <c r="H31" s="146"/>
      <c r="I31" s="146"/>
      <c r="J31" s="146"/>
      <c r="K31" s="146"/>
      <c r="L31" s="146"/>
      <c r="M31" s="146"/>
      <c r="N31" s="146"/>
      <c r="O31" s="146"/>
      <c r="P31" s="146"/>
      <c r="Q31" s="146"/>
      <c r="R31" s="146"/>
      <c r="S31" s="146"/>
      <c r="T31" s="146"/>
      <c r="U31" s="146"/>
      <c r="V31" s="146"/>
      <c r="W31" s="147"/>
      <c r="X31" s="103">
        <f>SUM(Z8:Z40)</f>
        <v>0</v>
      </c>
      <c r="Y31" s="85"/>
      <c r="Z31" s="84"/>
      <c r="AA31" s="84"/>
      <c r="AB31" s="84"/>
      <c r="AC31" s="84"/>
    </row>
    <row r="32" spans="1:35" ht="50.1" customHeight="1" x14ac:dyDescent="0.25">
      <c r="A32" s="148" t="s">
        <v>106</v>
      </c>
      <c r="B32" s="146"/>
      <c r="C32" s="146"/>
      <c r="D32" s="146"/>
      <c r="E32" s="146"/>
      <c r="F32" s="146"/>
      <c r="G32" s="146"/>
      <c r="H32" s="146"/>
      <c r="I32" s="146"/>
      <c r="J32" s="146"/>
      <c r="K32" s="146"/>
      <c r="L32" s="146"/>
      <c r="M32" s="146"/>
      <c r="N32" s="146"/>
      <c r="O32" s="146"/>
      <c r="P32" s="146"/>
      <c r="Q32" s="146"/>
      <c r="R32" s="146"/>
      <c r="S32" s="146"/>
      <c r="T32" s="146"/>
      <c r="U32" s="146"/>
      <c r="V32" s="146"/>
      <c r="W32" s="147"/>
      <c r="X32" s="103">
        <f>SUM(AB10:AB33)</f>
        <v>0</v>
      </c>
      <c r="Y32" s="85"/>
      <c r="Z32" s="84"/>
      <c r="AA32" s="84"/>
      <c r="AB32" s="84"/>
      <c r="AC32" s="84"/>
    </row>
    <row r="33" spans="1:29" ht="50.1" customHeight="1" x14ac:dyDescent="0.25">
      <c r="A33" s="148" t="s">
        <v>73</v>
      </c>
      <c r="B33" s="146"/>
      <c r="C33" s="146"/>
      <c r="D33" s="146"/>
      <c r="E33" s="146"/>
      <c r="F33" s="146"/>
      <c r="G33" s="146"/>
      <c r="H33" s="146"/>
      <c r="I33" s="146"/>
      <c r="J33" s="146"/>
      <c r="K33" s="146"/>
      <c r="L33" s="146"/>
      <c r="M33" s="146"/>
      <c r="N33" s="146"/>
      <c r="O33" s="146"/>
      <c r="P33" s="146"/>
      <c r="Q33" s="146"/>
      <c r="R33" s="146"/>
      <c r="S33" s="146"/>
      <c r="T33" s="146"/>
      <c r="U33" s="146"/>
      <c r="V33" s="146"/>
      <c r="W33" s="147"/>
      <c r="X33" s="103">
        <f>SUM(AA:AA)</f>
        <v>0</v>
      </c>
      <c r="Y33" s="85"/>
      <c r="Z33" s="84"/>
      <c r="AA33" s="84"/>
      <c r="AB33" s="84"/>
      <c r="AC33" s="84"/>
    </row>
    <row r="34" spans="1:29" ht="50.1" customHeight="1" x14ac:dyDescent="0.25">
      <c r="B34" s="139" t="str">
        <f>AJ7</f>
        <v xml:space="preserve">*Цена предложения: включает в себя стоимость тары, упаковки, маркировки, погрузо-разгрузочные работы, все налоги, пошлины, </v>
      </c>
      <c r="C34" s="17"/>
      <c r="D34" s="76"/>
      <c r="E34" s="76"/>
      <c r="F34" s="76"/>
      <c r="G34" s="76"/>
      <c r="H34" s="76"/>
      <c r="I34" s="77"/>
      <c r="J34" s="77"/>
      <c r="K34" s="77"/>
      <c r="L34" s="77"/>
      <c r="M34" s="77"/>
      <c r="N34" s="77"/>
      <c r="O34" s="77"/>
      <c r="P34" s="77"/>
      <c r="Q34" s="77"/>
      <c r="R34" s="77"/>
      <c r="S34" s="78"/>
      <c r="T34" s="78"/>
      <c r="U34" s="78"/>
      <c r="V34" s="78"/>
      <c r="W34" s="78"/>
      <c r="X34" s="79"/>
      <c r="Y34" s="79"/>
    </row>
    <row r="35" spans="1:29" ht="50.1" customHeight="1" x14ac:dyDescent="0.25">
      <c r="B35"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35" s="80"/>
      <c r="E35" s="80"/>
      <c r="F35" s="80"/>
      <c r="G35" s="80"/>
      <c r="H35" s="80"/>
      <c r="I35" s="75"/>
      <c r="J35" s="75"/>
      <c r="K35" s="75"/>
      <c r="L35" s="75"/>
      <c r="M35" s="75"/>
      <c r="N35" s="75"/>
      <c r="O35" s="75"/>
      <c r="P35" s="75"/>
      <c r="Q35" s="75"/>
      <c r="R35" s="75"/>
      <c r="S35" s="81"/>
      <c r="T35" s="81"/>
      <c r="U35" s="81"/>
      <c r="V35" s="81"/>
      <c r="W35" s="81"/>
      <c r="X35" s="82"/>
      <c r="Y35" s="82"/>
    </row>
    <row r="36" spans="1:29" ht="50.1" customHeight="1" x14ac:dyDescent="0.25">
      <c r="H36" s="19"/>
      <c r="I36" s="18"/>
      <c r="J36" s="18"/>
      <c r="S36" s="21"/>
      <c r="T36" s="21"/>
      <c r="U36" s="21"/>
      <c r="V36" s="21"/>
      <c r="W36" s="21"/>
      <c r="X36" s="10"/>
      <c r="Y36" s="10"/>
    </row>
    <row r="37" spans="1:29" ht="50.1" customHeight="1" x14ac:dyDescent="0.25">
      <c r="A37" s="13"/>
      <c r="B37" s="13"/>
      <c r="C37" s="13"/>
      <c r="D37" s="1" t="s">
        <v>21</v>
      </c>
      <c r="E37" s="38"/>
      <c r="F37" s="38"/>
      <c r="G37" s="37"/>
      <c r="H37" s="18" t="s">
        <v>62</v>
      </c>
      <c r="I37" s="19"/>
      <c r="J37" s="20"/>
      <c r="K37" s="14"/>
      <c r="L37" s="14"/>
      <c r="M37" s="14"/>
      <c r="N37" s="14"/>
      <c r="O37" s="14"/>
      <c r="P37" s="14"/>
      <c r="Q37" s="14"/>
      <c r="R37" s="14"/>
      <c r="S37" s="20"/>
      <c r="T37" s="20"/>
      <c r="U37" s="20"/>
      <c r="V37" s="20"/>
      <c r="W37" s="20"/>
      <c r="X37" s="14"/>
      <c r="Y37" s="14"/>
      <c r="Z37" s="71"/>
    </row>
    <row r="38" spans="1:29" ht="50.1" customHeight="1" x14ac:dyDescent="0.25">
      <c r="D38" s="37" t="s">
        <v>8</v>
      </c>
      <c r="E38" s="1"/>
      <c r="F38" s="1"/>
      <c r="G38" s="1"/>
      <c r="H38" s="18"/>
      <c r="I38" s="19"/>
      <c r="J38" s="18"/>
      <c r="S38" s="22"/>
      <c r="T38" s="22"/>
      <c r="U38" s="22"/>
      <c r="V38" s="22"/>
      <c r="W38" s="22"/>
    </row>
    <row r="39" spans="1:29" ht="50.1" customHeight="1" x14ac:dyDescent="0.25">
      <c r="D39" s="1" t="s">
        <v>9</v>
      </c>
      <c r="E39" s="1"/>
      <c r="F39" s="1"/>
      <c r="G39" s="1"/>
      <c r="H39" s="18"/>
      <c r="I39" s="19"/>
      <c r="J39" s="18"/>
      <c r="S39" s="22"/>
      <c r="T39" s="22"/>
      <c r="U39" s="22"/>
      <c r="V39" s="22"/>
      <c r="W39" s="22"/>
    </row>
    <row r="40" spans="1:29" ht="50.1" customHeight="1" x14ac:dyDescent="0.25">
      <c r="H40" s="19"/>
      <c r="I40" s="18"/>
      <c r="J40" s="18"/>
      <c r="S40" s="22"/>
      <c r="T40" s="22"/>
      <c r="U40" s="22"/>
      <c r="V40" s="22"/>
      <c r="W40" s="22"/>
      <c r="X40" s="10"/>
      <c r="Y40" s="10"/>
    </row>
    <row r="41" spans="1:29" ht="50.1" customHeight="1" x14ac:dyDescent="0.25">
      <c r="H41" s="19"/>
      <c r="I41" s="18"/>
      <c r="J41" s="18"/>
      <c r="S41" s="22"/>
      <c r="T41" s="22"/>
      <c r="U41" s="22"/>
      <c r="V41" s="22"/>
      <c r="W41" s="22"/>
      <c r="X41" s="10"/>
      <c r="Y41" s="10"/>
    </row>
    <row r="42" spans="1:29" ht="50.1" customHeight="1" x14ac:dyDescent="0.25">
      <c r="H42" s="19"/>
      <c r="I42" s="18"/>
      <c r="J42" s="18"/>
      <c r="S42" s="22"/>
      <c r="T42" s="22"/>
      <c r="U42" s="22"/>
      <c r="V42" s="22"/>
      <c r="W42" s="22"/>
      <c r="X42" s="10"/>
      <c r="Y42" s="10"/>
    </row>
    <row r="43" spans="1:29" ht="50.1" customHeight="1" x14ac:dyDescent="0.25">
      <c r="H43" s="19"/>
      <c r="I43" s="18"/>
      <c r="J43" s="18"/>
      <c r="S43" s="22"/>
      <c r="T43" s="22"/>
      <c r="U43" s="22"/>
      <c r="V43" s="22"/>
      <c r="W43" s="22"/>
      <c r="X43" s="10"/>
      <c r="Y43" s="10"/>
    </row>
    <row r="44" spans="1:29" ht="50.1" customHeight="1" x14ac:dyDescent="0.25">
      <c r="H44" s="19"/>
      <c r="I44" s="18"/>
      <c r="J44" s="18"/>
      <c r="S44" s="22"/>
      <c r="T44" s="22"/>
      <c r="U44" s="22"/>
      <c r="V44" s="22"/>
      <c r="W44" s="22"/>
      <c r="X44" s="10"/>
      <c r="Y44" s="10"/>
    </row>
    <row r="45" spans="1:29" ht="50.1" customHeight="1" x14ac:dyDescent="0.25">
      <c r="H45" s="19"/>
      <c r="I45" s="18"/>
      <c r="J45" s="18"/>
      <c r="S45" s="22"/>
      <c r="T45" s="22"/>
      <c r="U45" s="22"/>
      <c r="V45" s="22"/>
      <c r="W45" s="22"/>
      <c r="X45" s="10"/>
      <c r="Y45" s="10"/>
    </row>
    <row r="46" spans="1:29" ht="50.1" customHeight="1" x14ac:dyDescent="0.25">
      <c r="H46" s="19"/>
      <c r="I46" s="18"/>
      <c r="J46" s="18"/>
      <c r="S46" s="22"/>
      <c r="T46" s="22"/>
      <c r="U46" s="22"/>
      <c r="V46" s="22"/>
      <c r="W46" s="22"/>
      <c r="X46" s="10"/>
      <c r="Y46" s="10"/>
    </row>
    <row r="47" spans="1:29" ht="50.1" customHeight="1" x14ac:dyDescent="0.25">
      <c r="H47" s="19"/>
      <c r="I47" s="18"/>
      <c r="J47" s="18"/>
      <c r="S47" s="22"/>
      <c r="T47" s="22"/>
      <c r="U47" s="22"/>
      <c r="V47" s="22"/>
      <c r="W47" s="22"/>
      <c r="X47" s="10"/>
      <c r="Y47" s="10"/>
    </row>
    <row r="48" spans="1:29"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X1016" s="11"/>
      <c r="Y1016" s="11"/>
    </row>
    <row r="1017" spans="8:25" ht="50.1" customHeight="1" x14ac:dyDescent="0.25">
      <c r="X1017" s="11"/>
      <c r="Y1017" s="11"/>
    </row>
    <row r="1018" spans="8:25" ht="50.1" customHeight="1" x14ac:dyDescent="0.25">
      <c r="X1018" s="11"/>
      <c r="Y1018" s="11"/>
    </row>
    <row r="1019" spans="8:25" ht="50.1" customHeight="1" x14ac:dyDescent="0.25">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row r="1157" spans="24:25" ht="50.1" customHeight="1" x14ac:dyDescent="0.25"/>
    <row r="1158" spans="24:25" ht="50.1" customHeight="1" x14ac:dyDescent="0.25"/>
    <row r="1159" spans="24:25" ht="50.1" customHeight="1" x14ac:dyDescent="0.25"/>
    <row r="1160" spans="24:25" ht="50.1" customHeight="1" x14ac:dyDescent="0.25"/>
    <row r="1161" spans="24:25" ht="50.1" customHeight="1" x14ac:dyDescent="0.25"/>
    <row r="1162" spans="24:25" ht="50.1" customHeight="1" x14ac:dyDescent="0.25"/>
    <row r="1163" spans="24:25" ht="50.1" customHeight="1" x14ac:dyDescent="0.25"/>
    <row r="1164" spans="24:25" ht="50.1" customHeight="1" x14ac:dyDescent="0.25"/>
    <row r="1165" spans="24:25" ht="50.1" customHeight="1" x14ac:dyDescent="0.25"/>
    <row r="1166" spans="24:25" ht="50.1" customHeight="1" x14ac:dyDescent="0.25"/>
    <row r="1167" spans="24:25" ht="50.1" customHeight="1" x14ac:dyDescent="0.25"/>
    <row r="1168" spans="24:25"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37" name="ПодписантФИО"/>
    <protectedRange sqref="D38" name="Диапазон5"/>
    <protectedRange sqref="E37:G37" name="Диапазон4"/>
    <protectedRange sqref="E6:H6" name="Диапазон1"/>
    <protectedRange sqref="F11:F30" name="Диапазон8_1"/>
    <protectedRange sqref="H11:H30" name="Диапазон2_1_1_1_1"/>
    <protectedRange sqref="G11:G30" name="Диапазон2_1_1_2"/>
    <protectedRange sqref="S11:T30" name="Диапазон3_1_1"/>
    <protectedRange sqref="I11:J30" name="Диапазон2_1_2"/>
    <protectedRange sqref="Q11:Q30" name="ППРФ925_1"/>
  </protectedRanges>
  <mergeCells count="15">
    <mergeCell ref="H5:X5"/>
    <mergeCell ref="A31:W31"/>
    <mergeCell ref="A32:W32"/>
    <mergeCell ref="A33:W33"/>
    <mergeCell ref="AJ1:AN2"/>
    <mergeCell ref="AD8:AG8"/>
    <mergeCell ref="H1:P1"/>
    <mergeCell ref="B3:D3"/>
    <mergeCell ref="B6:D6"/>
    <mergeCell ref="E6:L6"/>
    <mergeCell ref="H2:P2"/>
    <mergeCell ref="F8:X8"/>
    <mergeCell ref="H3:P3"/>
    <mergeCell ref="H4:X4"/>
    <mergeCell ref="H7:P7"/>
  </mergeCells>
  <conditionalFormatting sqref="S11:S30">
    <cfRule type="expression" dxfId="0" priority="1">
      <formula>S11&gt;IF(#REF!=0,S11,#REF!)</formula>
    </cfRule>
  </conditionalFormatting>
  <dataValidations count="5">
    <dataValidation type="list" allowBlank="1" showInputMessage="1" showErrorMessage="1" sqref="Q11:Q30">
      <formula1>$AJ$5:$AK$5</formula1>
    </dataValidation>
    <dataValidation type="list" sqref="G11:H30">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0">
      <formula1>$AJ$3:$AL$3</formula1>
    </dataValidation>
    <dataValidation type="list" sqref="J11:J30">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30">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166723</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166723</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166723</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2018-08-09T07:21:41Z</dcterms:modified>
  <cp:contentStatus>v2017_1</cp:contentStatus>
</cp:coreProperties>
</file>