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'1.1.'!$D$74:$D$1193</definedName>
    <definedName name="Nomenclatura" localSheetId="2">'1.2. '!$D$5:$D$1134</definedName>
    <definedName name="Print_Area" localSheetId="0">'1.1.'!$A$1:$X$83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'1.1.'!$L$74:$L$65601</definedName>
    <definedName name="НаименованиеПредметаЗакупки">'1.1.'!$D$9</definedName>
    <definedName name="НомерСертификатаИмя">'1.1.'!$J$74:$J$65601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'1.1.'!$Z$78:$Z$79</definedName>
    <definedName name="ТехническиеХарактеристики">'1.1.'!$H$9</definedName>
    <definedName name="ЦенаИнфо1">'1.1.'!$B$77</definedName>
    <definedName name="ЦенаИнфо2">'1.1.'!$B$78</definedName>
    <definedName name="ШапкаСтоимостьЗаЕдиницу">'1.1.'!$S$9</definedName>
  </definedNames>
  <calcPr calcId="145621"/>
</workbook>
</file>

<file path=xl/calcChain.xml><?xml version="1.0" encoding="utf-8"?>
<calcChain xmlns="http://schemas.openxmlformats.org/spreadsheetml/2006/main">
  <c r="AG73" i="1" l="1"/>
  <c r="AF73" i="1"/>
  <c r="AE73" i="1"/>
  <c r="AD73" i="1"/>
  <c r="AC73" i="1"/>
  <c r="Y73" i="1"/>
  <c r="V73" i="1"/>
  <c r="W73" i="1" s="1"/>
  <c r="AG72" i="1"/>
  <c r="AF72" i="1"/>
  <c r="AE72" i="1"/>
  <c r="AD72" i="1"/>
  <c r="AC72" i="1"/>
  <c r="Y72" i="1"/>
  <c r="V72" i="1"/>
  <c r="W72" i="1" s="1"/>
  <c r="AG71" i="1"/>
  <c r="AF71" i="1"/>
  <c r="AE71" i="1"/>
  <c r="AD71" i="1"/>
  <c r="AC71" i="1"/>
  <c r="Y71" i="1"/>
  <c r="V71" i="1"/>
  <c r="AB71" i="1" s="1"/>
  <c r="AG70" i="1"/>
  <c r="AF70" i="1"/>
  <c r="AE70" i="1"/>
  <c r="AD70" i="1"/>
  <c r="AC70" i="1"/>
  <c r="Y70" i="1"/>
  <c r="V70" i="1"/>
  <c r="W70" i="1" s="1"/>
  <c r="AG69" i="1"/>
  <c r="AF69" i="1"/>
  <c r="AE69" i="1"/>
  <c r="AD69" i="1"/>
  <c r="AC69" i="1"/>
  <c r="AB69" i="1"/>
  <c r="Y69" i="1"/>
  <c r="W69" i="1"/>
  <c r="AA69" i="1" s="1"/>
  <c r="V69" i="1"/>
  <c r="AG68" i="1"/>
  <c r="AF68" i="1"/>
  <c r="AE68" i="1"/>
  <c r="AD68" i="1"/>
  <c r="AC68" i="1"/>
  <c r="Y68" i="1"/>
  <c r="V68" i="1"/>
  <c r="W68" i="1" s="1"/>
  <c r="AG67" i="1"/>
  <c r="AF67" i="1"/>
  <c r="AE67" i="1"/>
  <c r="AD67" i="1"/>
  <c r="AC67" i="1"/>
  <c r="Y67" i="1"/>
  <c r="V67" i="1"/>
  <c r="W67" i="1" s="1"/>
  <c r="AG66" i="1"/>
  <c r="AF66" i="1"/>
  <c r="AE66" i="1"/>
  <c r="AD66" i="1"/>
  <c r="AC66" i="1"/>
  <c r="Y66" i="1"/>
  <c r="V66" i="1"/>
  <c r="AB66" i="1" s="1"/>
  <c r="AG65" i="1"/>
  <c r="AF65" i="1"/>
  <c r="AE65" i="1"/>
  <c r="AD65" i="1"/>
  <c r="AC65" i="1"/>
  <c r="Y65" i="1"/>
  <c r="V65" i="1"/>
  <c r="AB65" i="1" s="1"/>
  <c r="AG64" i="1"/>
  <c r="AF64" i="1"/>
  <c r="AE64" i="1"/>
  <c r="AD64" i="1"/>
  <c r="AC64" i="1"/>
  <c r="Y64" i="1"/>
  <c r="V64" i="1"/>
  <c r="W64" i="1" s="1"/>
  <c r="AG63" i="1"/>
  <c r="AF63" i="1"/>
  <c r="AE63" i="1"/>
  <c r="AD63" i="1"/>
  <c r="AC63" i="1"/>
  <c r="Y63" i="1"/>
  <c r="V63" i="1"/>
  <c r="AB63" i="1" s="1"/>
  <c r="AG62" i="1"/>
  <c r="AF62" i="1"/>
  <c r="AE62" i="1"/>
  <c r="AD62" i="1"/>
  <c r="AC62" i="1"/>
  <c r="Y62" i="1"/>
  <c r="V62" i="1"/>
  <c r="W62" i="1" s="1"/>
  <c r="AG61" i="1"/>
  <c r="AF61" i="1"/>
  <c r="AE61" i="1"/>
  <c r="AD61" i="1"/>
  <c r="AC61" i="1"/>
  <c r="AB61" i="1"/>
  <c r="Y61" i="1"/>
  <c r="W61" i="1"/>
  <c r="AA61" i="1" s="1"/>
  <c r="V61" i="1"/>
  <c r="AG60" i="1"/>
  <c r="AF60" i="1"/>
  <c r="AE60" i="1"/>
  <c r="AD60" i="1"/>
  <c r="AC60" i="1"/>
  <c r="Y60" i="1"/>
  <c r="V60" i="1"/>
  <c r="W60" i="1" s="1"/>
  <c r="AG59" i="1"/>
  <c r="AF59" i="1"/>
  <c r="AE59" i="1"/>
  <c r="AD59" i="1"/>
  <c r="AC59" i="1"/>
  <c r="Y59" i="1"/>
  <c r="V59" i="1"/>
  <c r="W59" i="1" s="1"/>
  <c r="AG58" i="1"/>
  <c r="AF58" i="1"/>
  <c r="AE58" i="1"/>
  <c r="AD58" i="1"/>
  <c r="AC58" i="1"/>
  <c r="Y58" i="1"/>
  <c r="V58" i="1"/>
  <c r="AB58" i="1" s="1"/>
  <c r="AG57" i="1"/>
  <c r="AF57" i="1"/>
  <c r="AE57" i="1"/>
  <c r="AD57" i="1"/>
  <c r="AC57" i="1"/>
  <c r="Y57" i="1"/>
  <c r="V57" i="1"/>
  <c r="AB57" i="1" s="1"/>
  <c r="AG56" i="1"/>
  <c r="AF56" i="1"/>
  <c r="AE56" i="1"/>
  <c r="AD56" i="1"/>
  <c r="AC56" i="1"/>
  <c r="Y56" i="1"/>
  <c r="V56" i="1"/>
  <c r="W56" i="1" s="1"/>
  <c r="AG55" i="1"/>
  <c r="AF55" i="1"/>
  <c r="AE55" i="1"/>
  <c r="AD55" i="1"/>
  <c r="AC55" i="1"/>
  <c r="Y55" i="1"/>
  <c r="V55" i="1"/>
  <c r="AB55" i="1" s="1"/>
  <c r="AG54" i="1"/>
  <c r="AF54" i="1"/>
  <c r="AE54" i="1"/>
  <c r="AD54" i="1"/>
  <c r="AC54" i="1"/>
  <c r="Y54" i="1"/>
  <c r="V54" i="1"/>
  <c r="W54" i="1" s="1"/>
  <c r="AG53" i="1"/>
  <c r="AF53" i="1"/>
  <c r="AE53" i="1"/>
  <c r="AD53" i="1"/>
  <c r="AC53" i="1"/>
  <c r="AB53" i="1"/>
  <c r="Y53" i="1"/>
  <c r="V53" i="1"/>
  <c r="W53" i="1" s="1"/>
  <c r="AA53" i="1" s="1"/>
  <c r="AG52" i="1"/>
  <c r="AF52" i="1"/>
  <c r="AE52" i="1"/>
  <c r="AD52" i="1"/>
  <c r="AC52" i="1"/>
  <c r="Y52" i="1"/>
  <c r="V52" i="1"/>
  <c r="W52" i="1" s="1"/>
  <c r="AG51" i="1"/>
  <c r="AF51" i="1"/>
  <c r="AE51" i="1"/>
  <c r="AD51" i="1"/>
  <c r="AC51" i="1"/>
  <c r="Y51" i="1"/>
  <c r="V51" i="1"/>
  <c r="W51" i="1" s="1"/>
  <c r="AG50" i="1"/>
  <c r="AF50" i="1"/>
  <c r="AE50" i="1"/>
  <c r="AD50" i="1"/>
  <c r="AC50" i="1"/>
  <c r="Y50" i="1"/>
  <c r="V50" i="1"/>
  <c r="AB50" i="1" s="1"/>
  <c r="AG49" i="1"/>
  <c r="AF49" i="1"/>
  <c r="AE49" i="1"/>
  <c r="AD49" i="1"/>
  <c r="AC49" i="1"/>
  <c r="AB49" i="1"/>
  <c r="Y49" i="1"/>
  <c r="V49" i="1"/>
  <c r="W49" i="1" s="1"/>
  <c r="AG48" i="1"/>
  <c r="AF48" i="1"/>
  <c r="AE48" i="1"/>
  <c r="AD48" i="1"/>
  <c r="AC48" i="1"/>
  <c r="Y48" i="1"/>
  <c r="V48" i="1"/>
  <c r="W48" i="1" s="1"/>
  <c r="AG47" i="1"/>
  <c r="AF47" i="1"/>
  <c r="AE47" i="1"/>
  <c r="AD47" i="1"/>
  <c r="AC47" i="1"/>
  <c r="Y47" i="1"/>
  <c r="V47" i="1"/>
  <c r="AB47" i="1" s="1"/>
  <c r="AG46" i="1"/>
  <c r="AF46" i="1"/>
  <c r="AE46" i="1"/>
  <c r="AD46" i="1"/>
  <c r="AC46" i="1"/>
  <c r="Y46" i="1"/>
  <c r="V46" i="1"/>
  <c r="W46" i="1" s="1"/>
  <c r="AG45" i="1"/>
  <c r="AF45" i="1"/>
  <c r="AE45" i="1"/>
  <c r="AD45" i="1"/>
  <c r="AC45" i="1"/>
  <c r="AB45" i="1"/>
  <c r="Y45" i="1"/>
  <c r="V45" i="1"/>
  <c r="W45" i="1" s="1"/>
  <c r="AA45" i="1" s="1"/>
  <c r="AG44" i="1"/>
  <c r="AF44" i="1"/>
  <c r="AE44" i="1"/>
  <c r="AD44" i="1"/>
  <c r="AC44" i="1"/>
  <c r="Y44" i="1"/>
  <c r="V44" i="1"/>
  <c r="W44" i="1" s="1"/>
  <c r="AG43" i="1"/>
  <c r="AF43" i="1"/>
  <c r="AE43" i="1"/>
  <c r="AD43" i="1"/>
  <c r="AC43" i="1"/>
  <c r="Y43" i="1"/>
  <c r="V43" i="1"/>
  <c r="W43" i="1" s="1"/>
  <c r="AG42" i="1"/>
  <c r="AF42" i="1"/>
  <c r="AE42" i="1"/>
  <c r="AD42" i="1"/>
  <c r="AC42" i="1"/>
  <c r="Y42" i="1"/>
  <c r="V42" i="1"/>
  <c r="AB42" i="1" s="1"/>
  <c r="AG41" i="1"/>
  <c r="AF41" i="1"/>
  <c r="AE41" i="1"/>
  <c r="AD41" i="1"/>
  <c r="AC41" i="1"/>
  <c r="AB41" i="1"/>
  <c r="Y41" i="1"/>
  <c r="V41" i="1"/>
  <c r="W41" i="1" s="1"/>
  <c r="AG40" i="1"/>
  <c r="AF40" i="1"/>
  <c r="AE40" i="1"/>
  <c r="AD40" i="1"/>
  <c r="AC40" i="1"/>
  <c r="Y40" i="1"/>
  <c r="V40" i="1"/>
  <c r="W40" i="1" s="1"/>
  <c r="AG39" i="1"/>
  <c r="AF39" i="1"/>
  <c r="AE39" i="1"/>
  <c r="AD39" i="1"/>
  <c r="AC39" i="1"/>
  <c r="Y39" i="1"/>
  <c r="V39" i="1"/>
  <c r="AB39" i="1" s="1"/>
  <c r="AG38" i="1"/>
  <c r="AF38" i="1"/>
  <c r="AE38" i="1"/>
  <c r="AD38" i="1"/>
  <c r="AC38" i="1"/>
  <c r="Y38" i="1"/>
  <c r="V38" i="1"/>
  <c r="W38" i="1" s="1"/>
  <c r="AG37" i="1"/>
  <c r="AF37" i="1"/>
  <c r="AE37" i="1"/>
  <c r="AD37" i="1"/>
  <c r="AC37" i="1"/>
  <c r="AB37" i="1"/>
  <c r="Y37" i="1"/>
  <c r="V37" i="1"/>
  <c r="W37" i="1" s="1"/>
  <c r="AA37" i="1" s="1"/>
  <c r="AG36" i="1"/>
  <c r="AF36" i="1"/>
  <c r="AE36" i="1"/>
  <c r="AD36" i="1"/>
  <c r="AC36" i="1"/>
  <c r="Y36" i="1"/>
  <c r="V36" i="1"/>
  <c r="W36" i="1" s="1"/>
  <c r="AG35" i="1"/>
  <c r="AF35" i="1"/>
  <c r="AE35" i="1"/>
  <c r="AD35" i="1"/>
  <c r="AC35" i="1"/>
  <c r="Y35" i="1"/>
  <c r="V35" i="1"/>
  <c r="W35" i="1" s="1"/>
  <c r="AG34" i="1"/>
  <c r="AF34" i="1"/>
  <c r="AE34" i="1"/>
  <c r="AD34" i="1"/>
  <c r="AC34" i="1"/>
  <c r="Y34" i="1"/>
  <c r="V34" i="1"/>
  <c r="AB34" i="1" s="1"/>
  <c r="AG33" i="1"/>
  <c r="AF33" i="1"/>
  <c r="AE33" i="1"/>
  <c r="AD33" i="1"/>
  <c r="AC33" i="1"/>
  <c r="AB33" i="1"/>
  <c r="Y33" i="1"/>
  <c r="V33" i="1"/>
  <c r="W33" i="1" s="1"/>
  <c r="AG32" i="1"/>
  <c r="AF32" i="1"/>
  <c r="AE32" i="1"/>
  <c r="AD32" i="1"/>
  <c r="AC32" i="1"/>
  <c r="Y32" i="1"/>
  <c r="V32" i="1"/>
  <c r="W32" i="1" s="1"/>
  <c r="AG31" i="1"/>
  <c r="AF31" i="1"/>
  <c r="AE31" i="1"/>
  <c r="AD31" i="1"/>
  <c r="AC31" i="1"/>
  <c r="Y31" i="1"/>
  <c r="V31" i="1"/>
  <c r="AB31" i="1" s="1"/>
  <c r="AG30" i="1"/>
  <c r="AF30" i="1"/>
  <c r="AE30" i="1"/>
  <c r="AD30" i="1"/>
  <c r="AC30" i="1"/>
  <c r="Y30" i="1"/>
  <c r="V30" i="1"/>
  <c r="W30" i="1" s="1"/>
  <c r="AG29" i="1"/>
  <c r="AF29" i="1"/>
  <c r="AE29" i="1"/>
  <c r="AD29" i="1"/>
  <c r="AC29" i="1"/>
  <c r="AB29" i="1"/>
  <c r="Y29" i="1"/>
  <c r="V29" i="1"/>
  <c r="W29" i="1" s="1"/>
  <c r="AA29" i="1" s="1"/>
  <c r="AG28" i="1"/>
  <c r="AF28" i="1"/>
  <c r="AE28" i="1"/>
  <c r="AD28" i="1"/>
  <c r="AC28" i="1"/>
  <c r="Y28" i="1"/>
  <c r="V28" i="1"/>
  <c r="W28" i="1" s="1"/>
  <c r="AG27" i="1"/>
  <c r="AF27" i="1"/>
  <c r="AE27" i="1"/>
  <c r="AD27" i="1"/>
  <c r="AC27" i="1"/>
  <c r="Y27" i="1"/>
  <c r="V27" i="1"/>
  <c r="W27" i="1" s="1"/>
  <c r="AG26" i="1"/>
  <c r="AF26" i="1"/>
  <c r="AE26" i="1"/>
  <c r="AD26" i="1"/>
  <c r="AC26" i="1"/>
  <c r="Y26" i="1"/>
  <c r="V26" i="1"/>
  <c r="AB26" i="1" s="1"/>
  <c r="AG25" i="1"/>
  <c r="AF25" i="1"/>
  <c r="AE25" i="1"/>
  <c r="AD25" i="1"/>
  <c r="AC25" i="1"/>
  <c r="AB25" i="1"/>
  <c r="Y25" i="1"/>
  <c r="V25" i="1"/>
  <c r="W25" i="1" s="1"/>
  <c r="X25" i="1" s="1"/>
  <c r="Z25" i="1" s="1"/>
  <c r="AH25" i="1" s="1"/>
  <c r="AG24" i="1"/>
  <c r="AF24" i="1"/>
  <c r="AE24" i="1"/>
  <c r="AD24" i="1"/>
  <c r="AC24" i="1"/>
  <c r="Y24" i="1"/>
  <c r="V24" i="1"/>
  <c r="W24" i="1" s="1"/>
  <c r="AG23" i="1"/>
  <c r="AF23" i="1"/>
  <c r="AE23" i="1"/>
  <c r="AD23" i="1"/>
  <c r="AC23" i="1"/>
  <c r="Y23" i="1"/>
  <c r="V23" i="1"/>
  <c r="AB23" i="1" s="1"/>
  <c r="AG22" i="1"/>
  <c r="AF22" i="1"/>
  <c r="AE22" i="1"/>
  <c r="AD22" i="1"/>
  <c r="AC22" i="1"/>
  <c r="Y22" i="1"/>
  <c r="V22" i="1"/>
  <c r="W22" i="1" s="1"/>
  <c r="AG21" i="1"/>
  <c r="AF21" i="1"/>
  <c r="AE21" i="1"/>
  <c r="AD21" i="1"/>
  <c r="AC21" i="1"/>
  <c r="AB21" i="1"/>
  <c r="Y21" i="1"/>
  <c r="V21" i="1"/>
  <c r="W21" i="1" s="1"/>
  <c r="AA21" i="1" s="1"/>
  <c r="AG20" i="1"/>
  <c r="AF20" i="1"/>
  <c r="AE20" i="1"/>
  <c r="AD20" i="1"/>
  <c r="AC20" i="1"/>
  <c r="AB20" i="1"/>
  <c r="Y20" i="1"/>
  <c r="V20" i="1"/>
  <c r="W20" i="1" s="1"/>
  <c r="AG19" i="1"/>
  <c r="AF19" i="1"/>
  <c r="AE19" i="1"/>
  <c r="AD19" i="1"/>
  <c r="AC19" i="1"/>
  <c r="AB19" i="1"/>
  <c r="Y19" i="1"/>
  <c r="V19" i="1"/>
  <c r="W19" i="1" s="1"/>
  <c r="AG18" i="1"/>
  <c r="AF18" i="1"/>
  <c r="AE18" i="1"/>
  <c r="AD18" i="1"/>
  <c r="AC18" i="1"/>
  <c r="Y18" i="1"/>
  <c r="V18" i="1"/>
  <c r="AB18" i="1" s="1"/>
  <c r="AG17" i="1"/>
  <c r="AF17" i="1"/>
  <c r="AE17" i="1"/>
  <c r="AD17" i="1"/>
  <c r="AC17" i="1"/>
  <c r="AB17" i="1"/>
  <c r="Y17" i="1"/>
  <c r="V17" i="1"/>
  <c r="W17" i="1" s="1"/>
  <c r="AG16" i="1"/>
  <c r="AF16" i="1"/>
  <c r="AE16" i="1"/>
  <c r="AD16" i="1"/>
  <c r="AC16" i="1"/>
  <c r="AB16" i="1"/>
  <c r="Y16" i="1"/>
  <c r="V16" i="1"/>
  <c r="W16" i="1" s="1"/>
  <c r="AG15" i="1"/>
  <c r="AF15" i="1"/>
  <c r="AE15" i="1"/>
  <c r="AD15" i="1"/>
  <c r="AC15" i="1"/>
  <c r="Y15" i="1"/>
  <c r="V15" i="1"/>
  <c r="AB15" i="1" s="1"/>
  <c r="AG14" i="1"/>
  <c r="AF14" i="1"/>
  <c r="AE14" i="1"/>
  <c r="AD14" i="1"/>
  <c r="AC14" i="1"/>
  <c r="AB14" i="1"/>
  <c r="Y14" i="1"/>
  <c r="V14" i="1"/>
  <c r="W14" i="1" s="1"/>
  <c r="AG13" i="1"/>
  <c r="AF13" i="1"/>
  <c r="AE13" i="1"/>
  <c r="AD13" i="1"/>
  <c r="AC13" i="1"/>
  <c r="AB13" i="1"/>
  <c r="Y13" i="1"/>
  <c r="W13" i="1"/>
  <c r="AA13" i="1" s="1"/>
  <c r="V13" i="1"/>
  <c r="AG12" i="1"/>
  <c r="AF12" i="1"/>
  <c r="AE12" i="1"/>
  <c r="AD12" i="1"/>
  <c r="AC12" i="1"/>
  <c r="AB12" i="1"/>
  <c r="Y12" i="1"/>
  <c r="V12" i="1"/>
  <c r="W12" i="1" s="1"/>
  <c r="AG11" i="1"/>
  <c r="AF11" i="1"/>
  <c r="AE11" i="1"/>
  <c r="AD11" i="1"/>
  <c r="AC11" i="1"/>
  <c r="AB11" i="1"/>
  <c r="Y11" i="1"/>
  <c r="V11" i="1"/>
  <c r="W11" i="1" s="1"/>
  <c r="X41" i="1" l="1"/>
  <c r="Z41" i="1" s="1"/>
  <c r="AH41" i="1" s="1"/>
  <c r="AA41" i="1"/>
  <c r="X49" i="1"/>
  <c r="Z49" i="1" s="1"/>
  <c r="AH49" i="1" s="1"/>
  <c r="AA49" i="1"/>
  <c r="X33" i="1"/>
  <c r="Z33" i="1" s="1"/>
  <c r="AH33" i="1" s="1"/>
  <c r="AA33" i="1"/>
  <c r="W57" i="1"/>
  <c r="W65" i="1"/>
  <c r="AB32" i="1"/>
  <c r="AB40" i="1"/>
  <c r="AB48" i="1"/>
  <c r="AB56" i="1"/>
  <c r="AB64" i="1"/>
  <c r="AB72" i="1"/>
  <c r="AB24" i="1"/>
  <c r="AB27" i="1"/>
  <c r="AB28" i="1"/>
  <c r="AB35" i="1"/>
  <c r="AB36" i="1"/>
  <c r="AB43" i="1"/>
  <c r="AB44" i="1"/>
  <c r="AB51" i="1"/>
  <c r="AB52" i="1"/>
  <c r="AB59" i="1"/>
  <c r="AB60" i="1"/>
  <c r="AB67" i="1"/>
  <c r="AB68" i="1"/>
  <c r="AA28" i="1"/>
  <c r="X28" i="1"/>
  <c r="Z28" i="1" s="1"/>
  <c r="AH28" i="1" s="1"/>
  <c r="X43" i="1"/>
  <c r="Z43" i="1" s="1"/>
  <c r="AH43" i="1" s="1"/>
  <c r="AA43" i="1"/>
  <c r="X62" i="1"/>
  <c r="Z62" i="1" s="1"/>
  <c r="AH62" i="1" s="1"/>
  <c r="AA62" i="1"/>
  <c r="AA32" i="1"/>
  <c r="X32" i="1"/>
  <c r="Z32" i="1" s="1"/>
  <c r="AH32" i="1" s="1"/>
  <c r="AA40" i="1"/>
  <c r="X40" i="1"/>
  <c r="Z40" i="1" s="1"/>
  <c r="AH40" i="1" s="1"/>
  <c r="AA48" i="1"/>
  <c r="X48" i="1"/>
  <c r="Z48" i="1" s="1"/>
  <c r="AH48" i="1" s="1"/>
  <c r="AA56" i="1"/>
  <c r="X56" i="1"/>
  <c r="Z56" i="1" s="1"/>
  <c r="AH56" i="1" s="1"/>
  <c r="AA64" i="1"/>
  <c r="X64" i="1"/>
  <c r="Z64" i="1" s="1"/>
  <c r="AH64" i="1" s="1"/>
  <c r="AA72" i="1"/>
  <c r="X72" i="1"/>
  <c r="Z72" i="1" s="1"/>
  <c r="AH72" i="1" s="1"/>
  <c r="X73" i="1"/>
  <c r="Z73" i="1" s="1"/>
  <c r="AH73" i="1" s="1"/>
  <c r="AA73" i="1"/>
  <c r="AA24" i="1"/>
  <c r="X24" i="1"/>
  <c r="Z24" i="1" s="1"/>
  <c r="AH24" i="1" s="1"/>
  <c r="AA68" i="1"/>
  <c r="X68" i="1"/>
  <c r="Z68" i="1" s="1"/>
  <c r="AH68" i="1" s="1"/>
  <c r="X70" i="1"/>
  <c r="Z70" i="1" s="1"/>
  <c r="AH70" i="1" s="1"/>
  <c r="AA70" i="1"/>
  <c r="AA36" i="1"/>
  <c r="X36" i="1"/>
  <c r="Z36" i="1" s="1"/>
  <c r="AH36" i="1" s="1"/>
  <c r="AA44" i="1"/>
  <c r="X44" i="1"/>
  <c r="Z44" i="1" s="1"/>
  <c r="AH44" i="1" s="1"/>
  <c r="X59" i="1"/>
  <c r="Z59" i="1" s="1"/>
  <c r="AH59" i="1" s="1"/>
  <c r="AA59" i="1"/>
  <c r="X19" i="1"/>
  <c r="Z19" i="1" s="1"/>
  <c r="AH19" i="1" s="1"/>
  <c r="AA19" i="1"/>
  <c r="X46" i="1"/>
  <c r="Z46" i="1" s="1"/>
  <c r="AH46" i="1" s="1"/>
  <c r="AA46" i="1"/>
  <c r="AA16" i="1"/>
  <c r="X16" i="1"/>
  <c r="Z16" i="1" s="1"/>
  <c r="AH16" i="1" s="1"/>
  <c r="X35" i="1"/>
  <c r="Z35" i="1" s="1"/>
  <c r="AH35" i="1" s="1"/>
  <c r="AA35" i="1"/>
  <c r="AA52" i="1"/>
  <c r="X52" i="1"/>
  <c r="Z52" i="1" s="1"/>
  <c r="AH52" i="1" s="1"/>
  <c r="AA60" i="1"/>
  <c r="X60" i="1"/>
  <c r="Z60" i="1" s="1"/>
  <c r="AH60" i="1" s="1"/>
  <c r="X30" i="1"/>
  <c r="Z30" i="1" s="1"/>
  <c r="AH30" i="1" s="1"/>
  <c r="AA30" i="1"/>
  <c r="X38" i="1"/>
  <c r="Z38" i="1" s="1"/>
  <c r="AH38" i="1" s="1"/>
  <c r="AA38" i="1"/>
  <c r="X11" i="1"/>
  <c r="Z11" i="1" s="1"/>
  <c r="AH11" i="1" s="1"/>
  <c r="AA11" i="1"/>
  <c r="AA12" i="1"/>
  <c r="X12" i="1"/>
  <c r="Z12" i="1" s="1"/>
  <c r="AH12" i="1" s="1"/>
  <c r="X14" i="1"/>
  <c r="Z14" i="1" s="1"/>
  <c r="AH14" i="1" s="1"/>
  <c r="AA14" i="1"/>
  <c r="X22" i="1"/>
  <c r="Z22" i="1" s="1"/>
  <c r="AH22" i="1" s="1"/>
  <c r="AA22" i="1"/>
  <c r="X27" i="1"/>
  <c r="Z27" i="1" s="1"/>
  <c r="AH27" i="1" s="1"/>
  <c r="AA27" i="1"/>
  <c r="X51" i="1"/>
  <c r="Z51" i="1" s="1"/>
  <c r="AH51" i="1" s="1"/>
  <c r="AA51" i="1"/>
  <c r="X67" i="1"/>
  <c r="Z67" i="1" s="1"/>
  <c r="AH67" i="1" s="1"/>
  <c r="AA67" i="1"/>
  <c r="AA20" i="1"/>
  <c r="X20" i="1"/>
  <c r="Z20" i="1" s="1"/>
  <c r="AH20" i="1" s="1"/>
  <c r="X54" i="1"/>
  <c r="Z54" i="1" s="1"/>
  <c r="AH54" i="1" s="1"/>
  <c r="AA54" i="1"/>
  <c r="X17" i="1"/>
  <c r="Z17" i="1" s="1"/>
  <c r="AH17" i="1" s="1"/>
  <c r="AA17" i="1"/>
  <c r="AA25" i="1"/>
  <c r="X13" i="1"/>
  <c r="Z13" i="1" s="1"/>
  <c r="AH13" i="1" s="1"/>
  <c r="W18" i="1"/>
  <c r="X21" i="1"/>
  <c r="Z21" i="1" s="1"/>
  <c r="AH21" i="1" s="1"/>
  <c r="W26" i="1"/>
  <c r="X29" i="1"/>
  <c r="Z29" i="1" s="1"/>
  <c r="AH29" i="1" s="1"/>
  <c r="W34" i="1"/>
  <c r="X37" i="1"/>
  <c r="Z37" i="1" s="1"/>
  <c r="AH37" i="1" s="1"/>
  <c r="W42" i="1"/>
  <c r="X45" i="1"/>
  <c r="Z45" i="1" s="1"/>
  <c r="AH45" i="1" s="1"/>
  <c r="W50" i="1"/>
  <c r="X53" i="1"/>
  <c r="Z53" i="1" s="1"/>
  <c r="AH53" i="1" s="1"/>
  <c r="W58" i="1"/>
  <c r="X61" i="1"/>
  <c r="Z61" i="1" s="1"/>
  <c r="AH61" i="1" s="1"/>
  <c r="W66" i="1"/>
  <c r="X69" i="1"/>
  <c r="Z69" i="1" s="1"/>
  <c r="AH69" i="1" s="1"/>
  <c r="AB73" i="1"/>
  <c r="W15" i="1"/>
  <c r="AB22" i="1"/>
  <c r="W23" i="1"/>
  <c r="AB30" i="1"/>
  <c r="W31" i="1"/>
  <c r="AB38" i="1"/>
  <c r="W39" i="1"/>
  <c r="AB46" i="1"/>
  <c r="W47" i="1"/>
  <c r="AB54" i="1"/>
  <c r="W55" i="1"/>
  <c r="AB62" i="1"/>
  <c r="W63" i="1"/>
  <c r="AB70" i="1"/>
  <c r="W71" i="1"/>
  <c r="X65" i="1" l="1"/>
  <c r="Z65" i="1" s="1"/>
  <c r="AH65" i="1" s="1"/>
  <c r="AA65" i="1"/>
  <c r="X57" i="1"/>
  <c r="Z57" i="1" s="1"/>
  <c r="AH57" i="1" s="1"/>
  <c r="AA57" i="1"/>
  <c r="AA23" i="1"/>
  <c r="X23" i="1"/>
  <c r="Z23" i="1" s="1"/>
  <c r="AH23" i="1" s="1"/>
  <c r="AA50" i="1"/>
  <c r="X50" i="1"/>
  <c r="Z50" i="1" s="1"/>
  <c r="AH50" i="1" s="1"/>
  <c r="AA55" i="1"/>
  <c r="X55" i="1"/>
  <c r="Z55" i="1" s="1"/>
  <c r="AH55" i="1" s="1"/>
  <c r="AA15" i="1"/>
  <c r="X15" i="1"/>
  <c r="Z15" i="1" s="1"/>
  <c r="AH15" i="1" s="1"/>
  <c r="AA42" i="1"/>
  <c r="X42" i="1"/>
  <c r="Z42" i="1" s="1"/>
  <c r="AH42" i="1" s="1"/>
  <c r="AA34" i="1"/>
  <c r="X34" i="1"/>
  <c r="Z34" i="1" s="1"/>
  <c r="AH34" i="1" s="1"/>
  <c r="AA18" i="1"/>
  <c r="X18" i="1"/>
  <c r="Z18" i="1" s="1"/>
  <c r="AH18" i="1" s="1"/>
  <c r="AA39" i="1"/>
  <c r="X39" i="1"/>
  <c r="Z39" i="1" s="1"/>
  <c r="AH39" i="1" s="1"/>
  <c r="AA63" i="1"/>
  <c r="X63" i="1"/>
  <c r="Z63" i="1" s="1"/>
  <c r="AH63" i="1" s="1"/>
  <c r="AA31" i="1"/>
  <c r="X31" i="1"/>
  <c r="Z31" i="1" s="1"/>
  <c r="AH31" i="1" s="1"/>
  <c r="AA47" i="1"/>
  <c r="X47" i="1"/>
  <c r="Z47" i="1" s="1"/>
  <c r="AH47" i="1" s="1"/>
  <c r="AA71" i="1"/>
  <c r="X71" i="1"/>
  <c r="Z71" i="1" s="1"/>
  <c r="AH71" i="1" s="1"/>
  <c r="AA66" i="1"/>
  <c r="X66" i="1"/>
  <c r="Z66" i="1" s="1"/>
  <c r="AH66" i="1" s="1"/>
  <c r="AA58" i="1"/>
  <c r="X58" i="1"/>
  <c r="Z58" i="1" s="1"/>
  <c r="AH58" i="1" s="1"/>
  <c r="AA26" i="1"/>
  <c r="X26" i="1"/>
  <c r="Z26" i="1" s="1"/>
  <c r="AH26" i="1" s="1"/>
  <c r="H3" i="1" l="1"/>
  <c r="B78" i="1" l="1"/>
  <c r="B77" i="1"/>
  <c r="E6" i="7" l="1"/>
  <c r="D6" i="7"/>
  <c r="F6" i="7"/>
  <c r="G6" i="7"/>
  <c r="B3" i="2" l="1"/>
  <c r="D3" i="4"/>
  <c r="F3" i="6"/>
  <c r="H5" i="1" l="1"/>
  <c r="H4" i="1"/>
  <c r="H7" i="1" l="1"/>
  <c r="H1" i="1" l="1"/>
  <c r="AH8" i="1" l="1"/>
  <c r="M4" i="6"/>
  <c r="N4" i="6" s="1"/>
  <c r="X75" i="1"/>
  <c r="X76" i="1"/>
  <c r="X74" i="1" l="1"/>
  <c r="H2" i="1" l="1"/>
</calcChain>
</file>

<file path=xl/sharedStrings.xml><?xml version="1.0" encoding="utf-8"?>
<sst xmlns="http://schemas.openxmlformats.org/spreadsheetml/2006/main" count="1271" uniqueCount="328">
  <si>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</si>
  <si>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</si>
  <si>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</si>
  <si>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</si>
  <si>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</si>
  <si>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</si>
  <si>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</si>
  <si>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</si>
  <si>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</si>
  <si>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</si>
  <si>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</si>
  <si>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</si>
  <si>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</si>
  <si>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</si>
  <si>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</si>
  <si>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</si>
  <si>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</si>
  <si>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</si>
  <si>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</si>
  <si>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</si>
  <si>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</si>
  <si>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</si>
  <si>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</si>
  <si>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</si>
  <si>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</si>
  <si>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</si>
  <si>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</si>
  <si>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</si>
  <si>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</si>
  <si>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</si>
  <si>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</si>
  <si>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</si>
  <si>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</si>
  <si>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</si>
  <si>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</si>
  <si>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</si>
  <si>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</si>
  <si>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</si>
  <si>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</si>
  <si>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</si>
  <si>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</si>
  <si>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</si>
  <si>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</si>
  <si>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</si>
  <si>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</si>
  <si>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</si>
  <si>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</si>
  <si>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</si>
  <si>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</si>
  <si>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</si>
  <si>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</si>
  <si>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</si>
  <si>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</si>
  <si>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</si>
  <si>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</si>
  <si>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</si>
  <si>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</si>
  <si>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</si>
  <si>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</si>
  <si>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</si>
  <si>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</si>
  <si>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</si>
  <si>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</si>
  <si>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</si>
  <si>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</si>
  <si>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</si>
  <si>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</si>
  <si>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</si>
  <si>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</si>
  <si>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</si>
  <si>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</si>
  <si>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</si>
  <si>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</si>
  <si>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</si>
  <si>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</si>
  <si>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</si>
  <si>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</si>
  <si>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</si>
  <si>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</si>
  <si>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</si>
  <si>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</si>
  <si>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</si>
  <si>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</si>
  <si>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</si>
  <si>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</si>
  <si>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</si>
  <si>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</si>
  <si>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</si>
  <si>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</si>
  <si>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</si>
  <si>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</si>
  <si>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</si>
  <si>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</si>
  <si>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</si>
  <si>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</si>
  <si>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</si>
  <si>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</si>
  <si>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</si>
  <si>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</si>
  <si>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</si>
  <si>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</si>
  <si>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</si>
  <si>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</si>
  <si>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</si>
  <si>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</si>
  <si>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</si>
  <si>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</si>
  <si>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</si>
  <si>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</si>
  <si>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</si>
  <si>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</si>
  <si>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</si>
  <si>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</si>
  <si>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</si>
  <si>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</si>
  <si>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</si>
  <si>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</si>
  <si>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</si>
  <si>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</si>
  <si>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</si>
  <si>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</si>
  <si>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</si>
  <si>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</si>
  <si>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</si>
  <si>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</si>
  <si>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</si>
  <si>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</si>
  <si>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</si>
  <si>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</si>
  <si>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</si>
  <si>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</si>
  <si>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</si>
  <si>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</si>
  <si>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</si>
  <si>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</si>
  <si>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</si>
  <si>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</si>
  <si>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</si>
  <si>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</si>
  <si>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</si>
  <si>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</si>
  <si>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</si>
  <si>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</si>
  <si>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</si>
  <si>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</si>
  <si>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</si>
  <si>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</si>
  <si>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</si>
  <si>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</si>
  <si>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</si>
  <si>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</si>
  <si>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</si>
  <si>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</si>
  <si>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</si>
  <si>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</si>
  <si>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</si>
  <si>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</si>
  <si>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</si>
  <si>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</si>
  <si>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</si>
  <si>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</si>
  <si>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</si>
  <si>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</si>
  <si>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</si>
  <si>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</si>
  <si>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</si>
  <si>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</si>
  <si>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</si>
  <si>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</si>
  <si>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</si>
  <si>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</si>
  <si>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</si>
  <si>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</si>
  <si>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</si>
  <si>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</si>
  <si>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</si>
  <si>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</si>
  <si>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</si>
  <si>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</si>
  <si>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</si>
  <si>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</si>
  <si>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</si>
  <si>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</si>
  <si>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</si>
  <si>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</si>
  <si>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</si>
  <si>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</si>
  <si>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</si>
  <si>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</si>
  <si>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</si>
  <si>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</si>
  <si>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</si>
  <si>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</si>
  <si>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</si>
  <si>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</si>
  <si>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</si>
  <si>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</si>
  <si>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</si>
  <si>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</si>
  <si>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</si>
  <si>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</si>
  <si>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</si>
  <si>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</si>
  <si>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</si>
  <si>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d40f579a-19b6-444f-a278-443548146c26</t>
  </si>
  <si>
    <t>Набор бит</t>
  </si>
  <si>
    <t>Укажите номер сертификата или выберите &lt;&lt;Нет&gt;&gt;</t>
  </si>
  <si>
    <t>Набор</t>
  </si>
  <si>
    <t>11085</t>
  </si>
  <si>
    <t>Акционерное общество "Челябинскгоргаз"</t>
  </si>
  <si>
    <t>454087, г Челябинск, ул Рылеева д 8</t>
  </si>
  <si>
    <t>Иное</t>
  </si>
  <si>
    <t>c60247d2-46dd-41d7-ab70-6be981ca312d</t>
  </si>
  <si>
    <t>Бур по бетону для перфоратора SDS-Plus D6хL110мм</t>
  </si>
  <si>
    <t>Штука</t>
  </si>
  <si>
    <t>1603e691-a417-4b0f-be6c-5041007d8a63</t>
  </si>
  <si>
    <t>Бур по бетону для перфоратора SDS-Plus D8хL160мм</t>
  </si>
  <si>
    <t>611dfcae-384d-428b-9a30-b05342b125dd</t>
  </si>
  <si>
    <t>Валик малярный меховой L200мм</t>
  </si>
  <si>
    <t>dd6dd68b-e109-445c-97dc-54228589860a</t>
  </si>
  <si>
    <t>Диск алмазный 150х22.23мм</t>
  </si>
  <si>
    <t>69e4007c-b0aa-4bf2-bed7-c7c637cde4e7</t>
  </si>
  <si>
    <t>Заклепочник</t>
  </si>
  <si>
    <t>2c778410-f296-4bb4-82ba-ab3640b1374b</t>
  </si>
  <si>
    <t>Калибратор-фаскосниматель</t>
  </si>
  <si>
    <t>3a660828-466f-4dcf-bcb3-dd13c0e9d76e</t>
  </si>
  <si>
    <t>Кисть малярная плоская</t>
  </si>
  <si>
    <t>005b0b3b-17e0-4c10-ac00-a8afa0c930de</t>
  </si>
  <si>
    <t>Кисть маховая круглая D65мм</t>
  </si>
  <si>
    <t>5b581088-1c41-410e-a114-78ca584986d8</t>
  </si>
  <si>
    <t>Кисть маховая</t>
  </si>
  <si>
    <t>fa992869-312f-4143-9789-38abc7fe0236</t>
  </si>
  <si>
    <t>e4fe272b-36fc-46e8-9816-ea31b2aec619</t>
  </si>
  <si>
    <t>13efe753-1753-4b13-a48c-22f641ed6fe8</t>
  </si>
  <si>
    <t>344a90e5-fad9-4ef6-9751-bccfa234ffb2</t>
  </si>
  <si>
    <t>54f79a10-d3ac-4ea7-81e2-e10765fcac0d</t>
  </si>
  <si>
    <t>aa670446-20b6-41a7-a95a-625dd39417f7</t>
  </si>
  <si>
    <t>Ключ гаечный двусторонний КГД 27х30мм</t>
  </si>
  <si>
    <t>63ad2ee0-aca1-443d-b581-fecf531b23dd</t>
  </si>
  <si>
    <t>Ключ гаечный двусторонний КГД 30х32мм</t>
  </si>
  <si>
    <t>b4187801-29e8-4cde-8f89-2cc48893faab</t>
  </si>
  <si>
    <t>Ключ гаечный комбинированный 22х22мм</t>
  </si>
  <si>
    <t>ce60b7de-3bb8-4fa8-bad6-1230195a5e4a</t>
  </si>
  <si>
    <t>Ключ гаечный комбинированный 24х24мм</t>
  </si>
  <si>
    <t>9d3a4301-0247-475b-abbe-1345330128f5</t>
  </si>
  <si>
    <t>Ключ трубный рычажный 1дюйм</t>
  </si>
  <si>
    <t>91f051ec-7f1e-4bac-80a3-84a3c8a83285</t>
  </si>
  <si>
    <t>Ключ трубный рычажный</t>
  </si>
  <si>
    <t>14f1f92d-3236-4330-b40f-6736bb343c77</t>
  </si>
  <si>
    <t>43914594-98d6-414e-a085-92f8f212eeb5</t>
  </si>
  <si>
    <t>Набор ключей имбусовых</t>
  </si>
  <si>
    <t>d861abb8-7765-4139-903e-7b2702f93c71</t>
  </si>
  <si>
    <t>Круг отрезной</t>
  </si>
  <si>
    <t>f22ac72d-4186-47d7-91d4-86a7bcdefcd4</t>
  </si>
  <si>
    <t>c35e613a-0da8-4ed6-8ebf-080d38e3cde0</t>
  </si>
  <si>
    <t>Круг отрезной A 24 D230xS1.6xd22мм</t>
  </si>
  <si>
    <t>742df55d-7c62-48e0-8ddb-3c947e956be9</t>
  </si>
  <si>
    <t>c80b0a3f-7315-4ede-99a3-50afef9103ae</t>
  </si>
  <si>
    <t>Круг отрезной D350хS3.5хd20мм</t>
  </si>
  <si>
    <t>f024bcb8-e231-4f63-9d87-6a6d205324bf</t>
  </si>
  <si>
    <t>b9a0c6bb-fad9-4528-a37d-7854f4e8cc7a</t>
  </si>
  <si>
    <t>9a9eb484-0724-4335-9f58-eeea9b899e3d</t>
  </si>
  <si>
    <t>Круг шлифовальный 400х40х127мм</t>
  </si>
  <si>
    <t>8f0481f3-59c5-4167-a631-84af6d07e864</t>
  </si>
  <si>
    <t>Лопата складная</t>
  </si>
  <si>
    <t>b66494c5-c8b0-4cd9-9f18-406f9bdc91e0</t>
  </si>
  <si>
    <t>Кельма штукатура</t>
  </si>
  <si>
    <t>f72993df-b6c7-4d17-bd98-a98eb9a10869</t>
  </si>
  <si>
    <t>Молоток с фиброглассовой ручкой 0.5кг</t>
  </si>
  <si>
    <t>bb957be1-5a6e-4f1d-bae4-cca37402b6c4</t>
  </si>
  <si>
    <t>ab9f00e4-bbfd-4d3d-a58c-f8550b6348a5</t>
  </si>
  <si>
    <t>32dd44a9-d2bf-4790-979c-2dca5e3fd074</t>
  </si>
  <si>
    <t>Набор напильников</t>
  </si>
  <si>
    <t>03a97a9e-e62b-4dc7-ba90-0f2cf816873f</t>
  </si>
  <si>
    <t>Набор пилок к лобзику</t>
  </si>
  <si>
    <t>f1c1329b-dfdd-4060-8246-b26bcf20fdad</t>
  </si>
  <si>
    <t>Набор стамесок</t>
  </si>
  <si>
    <t>2f16f4e7-9312-443a-b877-acf5ffa7bf03</t>
  </si>
  <si>
    <t>Нож обойный</t>
  </si>
  <si>
    <t>7d21c8ab-7584-49a8-820d-9599c024b92f</t>
  </si>
  <si>
    <t>Ножницы портняжные 240мм</t>
  </si>
  <si>
    <t>b420e9e4-337a-4819-8eb9-5ad906b1006a</t>
  </si>
  <si>
    <t>Ножницы по металлу</t>
  </si>
  <si>
    <t>1ce1c3cb-e915-4060-9b88-da2f1176e63f</t>
  </si>
  <si>
    <t>Ножовка по дереву L400мм</t>
  </si>
  <si>
    <t>4a3cf822-6534-438f-a9fe-844d83400148</t>
  </si>
  <si>
    <t>Отвертка крестовая</t>
  </si>
  <si>
    <t>60bf7484-e9b6-4ac7-9abe-2bca252097b4</t>
  </si>
  <si>
    <t>Пистолет для накачки шин</t>
  </si>
  <si>
    <t>4b194a2f-cff2-4435-a0be-d7e72550ee1e</t>
  </si>
  <si>
    <t>Полотно ножовочное по металлу</t>
  </si>
  <si>
    <t>e4c046c2-d6ba-4205-9bdd-36fa70ef23ae</t>
  </si>
  <si>
    <t>Резец отрезной B25хH16хL140мм</t>
  </si>
  <si>
    <t>15e3f2ba-3565-4c0f-9ca4-20dc7756d646</t>
  </si>
  <si>
    <t>Резец подрезной отогнутый B25xH16xL140мм</t>
  </si>
  <si>
    <t>4536cb3f-57b0-4af8-9a29-cc3dcbb3c27f</t>
  </si>
  <si>
    <t>Резец расточной</t>
  </si>
  <si>
    <t>804d80c1-2a85-4167-994b-355284790cea</t>
  </si>
  <si>
    <t>Стеклорез</t>
  </si>
  <si>
    <t>be9b440d-d1d6-4c42-9c66-32040282ed29</t>
  </si>
  <si>
    <t>Терка полиуретановая</t>
  </si>
  <si>
    <t>404dea25-ab79-4769-b360-3062f2e12fc2</t>
  </si>
  <si>
    <t>Цепь</t>
  </si>
  <si>
    <t>4316b57e-c944-4fe3-b42b-d1bd84277745</t>
  </si>
  <si>
    <t xml:space="preserve">Ручка для молотка 400мм																																</t>
  </si>
  <si>
    <t>d101b0fd-44da-4903-8a99-4fbd9a89ec18</t>
  </si>
  <si>
    <t>Шина для бензопилы</t>
  </si>
  <si>
    <t>2dbae9b1-00ca-4b9c-80d2-a54bb2d8c71a</t>
  </si>
  <si>
    <t>Шпатель малярный 200мм</t>
  </si>
  <si>
    <t>d17a5306-275f-4786-a86f-4b5a16846f61</t>
  </si>
  <si>
    <t>Шпатель малярный 350мм</t>
  </si>
  <si>
    <t>2215051d-41db-4eb5-af06-05178035658c</t>
  </si>
  <si>
    <t>Шпатель нержавеющий L100мм</t>
  </si>
  <si>
    <t>029f63d3-8853-495b-b460-bd8cfc4fab70</t>
  </si>
  <si>
    <t>Шпатель нержавеющий 80мм</t>
  </si>
  <si>
    <t>a0eec7c5-a9f7-4ab8-923b-a1dcf182801e</t>
  </si>
  <si>
    <t>Щетка дисковая 125х22мм</t>
  </si>
  <si>
    <t>5ba9e2f4-2591-48af-bda5-14a2c6f23c9f</t>
  </si>
  <si>
    <t>66dc4ded-536e-4951-a1bf-9694404d1a37</t>
  </si>
  <si>
    <t>Кисть радиаторная</t>
  </si>
  <si>
    <t>0311f52d-5dc2-4f7d-b9be-5a5fcbe550b5</t>
  </si>
  <si>
    <t>e4e91513-8834-4e52-bd10-3dcd9a85cf8e</t>
  </si>
  <si>
    <t>Кисть малярная плоская 100мм</t>
  </si>
  <si>
    <t>Открытый запрос предложений в электронной форме</t>
  </si>
  <si>
    <t>b05a5928-9eb8-4b79-9ec5-020033f694d4</t>
  </si>
  <si>
    <t>a06c9523-aeb3-420c-acaf-1627b1811ebd</t>
  </si>
  <si>
    <t>5474bb3f-cbb4-11e8-82d5-005056b8f04c</t>
  </si>
  <si>
    <t xml:space="preserve">Набор инструмента изолированного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</si>
</sst>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7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324</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325</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323</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326</v>
      </c>
      <c r="B4" s="89"/>
      <c r="C4" s="89"/>
      <c r="D4" s="89">
        <v>172040</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IF(SUM(AH9:AH87)*100/MAX(SUM(Z10:Z84),1)&lt;50,"В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60533</v>
      </c>
      <c r="D11" s="183" t="s">
        <v>205</v>
      </c>
      <c r="E11" s="184" t="s">
        <v>117</v>
      </c>
      <c r="F11" s="185" t="s">
        <v>77</v>
      </c>
      <c r="G11" s="186" t="s">
        <v>118</v>
      </c>
      <c r="H11" s="186" t="s">
        <v>118</v>
      </c>
      <c r="I11" s="187"/>
      <c r="J11" s="188" t="s">
        <v>206</v>
      </c>
      <c r="K11" s="182" t="s">
        <v>207</v>
      </c>
      <c r="L11" s="182">
        <v>1</v>
      </c>
      <c r="M11" s="182" t="s">
        <v>208</v>
      </c>
      <c r="N11" s="189">
        <v>4</v>
      </c>
      <c r="O11" s="182" t="s">
        <v>209</v>
      </c>
      <c r="P11" s="182" t="s">
        <v>210</v>
      </c>
      <c r="Q11" s="185" t="s">
        <v>211</v>
      </c>
      <c r="R11" s="190">
        <v>274</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Z73" si="0">X11</f>
        <v>0</v>
      </c>
      <c r="AA11" s="194">
        <f t="shared" ref="AA11:AA73" si="1">W11</f>
        <v>0</v>
      </c>
      <c r="AB11" s="194">
        <f t="shared" ref="AB11:AB73" si="2">V11</f>
        <v>0</v>
      </c>
      <c r="AC11" s="195">
        <f t="shared" ref="AC11:AC73"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45">
      <c r="A12" s="182" t="s">
        <v>212</v>
      </c>
      <c r="B12" s="182">
        <v>2</v>
      </c>
      <c r="C12" s="182">
        <v>59905</v>
      </c>
      <c r="D12" s="183" t="s">
        <v>213</v>
      </c>
      <c r="E12" s="184" t="s">
        <v>117</v>
      </c>
      <c r="F12" s="185" t="s">
        <v>77</v>
      </c>
      <c r="G12" s="186" t="s">
        <v>118</v>
      </c>
      <c r="H12" s="186" t="s">
        <v>118</v>
      </c>
      <c r="I12" s="187"/>
      <c r="J12" s="188" t="s">
        <v>206</v>
      </c>
      <c r="K12" s="182" t="s">
        <v>214</v>
      </c>
      <c r="L12" s="182">
        <v>5</v>
      </c>
      <c r="M12" s="182" t="s">
        <v>208</v>
      </c>
      <c r="N12" s="189">
        <v>5</v>
      </c>
      <c r="O12" s="182" t="s">
        <v>209</v>
      </c>
      <c r="P12" s="182" t="s">
        <v>210</v>
      </c>
      <c r="Q12" s="185" t="s">
        <v>211</v>
      </c>
      <c r="R12" s="190">
        <v>110</v>
      </c>
      <c r="S12" s="191">
        <v>0</v>
      </c>
      <c r="T12" s="192" t="s">
        <v>107</v>
      </c>
      <c r="U12" s="190">
        <v>0</v>
      </c>
      <c r="V12" s="193">
        <f>ROUND(ROUND(S12,2)*ROUND(L12,3),2)</f>
        <v>0</v>
      </c>
      <c r="W12" s="193">
        <f>ROUND(V12*IF(UPPER(T12)="20%",20,1)*IF(UPPER(T12)="18%",18,1)*IF(UPPER(T12)="10%",10,1)*IF(UPPER(T12)="НДС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1" ht="50.1" customHeight="1" x14ac:dyDescent="0.45">
      <c r="A13" s="182" t="s">
        <v>215</v>
      </c>
      <c r="B13" s="182">
        <v>3</v>
      </c>
      <c r="C13" s="182">
        <v>59909</v>
      </c>
      <c r="D13" s="183" t="s">
        <v>216</v>
      </c>
      <c r="E13" s="184" t="s">
        <v>117</v>
      </c>
      <c r="F13" s="185" t="s">
        <v>77</v>
      </c>
      <c r="G13" s="186" t="s">
        <v>118</v>
      </c>
      <c r="H13" s="186" t="s">
        <v>118</v>
      </c>
      <c r="I13" s="187"/>
      <c r="J13" s="188" t="s">
        <v>206</v>
      </c>
      <c r="K13" s="182" t="s">
        <v>214</v>
      </c>
      <c r="L13" s="182">
        <v>3</v>
      </c>
      <c r="M13" s="182" t="s">
        <v>208</v>
      </c>
      <c r="N13" s="189">
        <v>3</v>
      </c>
      <c r="O13" s="182" t="s">
        <v>209</v>
      </c>
      <c r="P13" s="182" t="s">
        <v>210</v>
      </c>
      <c r="Q13" s="185" t="s">
        <v>211</v>
      </c>
      <c r="R13" s="190">
        <v>90</v>
      </c>
      <c r="S13" s="191">
        <v>0</v>
      </c>
      <c r="T13" s="192" t="s">
        <v>107</v>
      </c>
      <c r="U13" s="190">
        <v>0</v>
      </c>
      <c r="V13" s="193">
        <f>ROUND(ROUND(S13,2)*ROUND(L13,3),2)</f>
        <v>0</v>
      </c>
      <c r="W13" s="193">
        <f>ROUND(V13*IF(UPPER(T13)="20%",20,1)*IF(UPPER(T13)="18%",18,1)*IF(UPPER(T13)="10%",10,1)*IF(UPPER(T13)="НДС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1" ht="50.1" customHeight="1" x14ac:dyDescent="0.45">
      <c r="A14" s="182" t="s">
        <v>217</v>
      </c>
      <c r="B14" s="182">
        <v>4</v>
      </c>
      <c r="C14" s="182">
        <v>57311</v>
      </c>
      <c r="D14" s="183" t="s">
        <v>218</v>
      </c>
      <c r="E14" s="184" t="s">
        <v>117</v>
      </c>
      <c r="F14" s="185" t="s">
        <v>77</v>
      </c>
      <c r="G14" s="186" t="s">
        <v>118</v>
      </c>
      <c r="H14" s="186" t="s">
        <v>118</v>
      </c>
      <c r="I14" s="187"/>
      <c r="J14" s="188" t="s">
        <v>206</v>
      </c>
      <c r="K14" s="182" t="s">
        <v>214</v>
      </c>
      <c r="L14" s="182">
        <v>25</v>
      </c>
      <c r="M14" s="182" t="s">
        <v>208</v>
      </c>
      <c r="N14" s="189">
        <v>25</v>
      </c>
      <c r="O14" s="182" t="s">
        <v>209</v>
      </c>
      <c r="P14" s="182" t="s">
        <v>210</v>
      </c>
      <c r="Q14" s="185" t="s">
        <v>211</v>
      </c>
      <c r="R14" s="190">
        <v>1125</v>
      </c>
      <c r="S14" s="191">
        <v>0</v>
      </c>
      <c r="T14" s="192" t="s">
        <v>107</v>
      </c>
      <c r="U14" s="190">
        <v>0</v>
      </c>
      <c r="V14" s="193">
        <f>ROUND(ROUND(S14,2)*ROUND(L14,3),2)</f>
        <v>0</v>
      </c>
      <c r="W14" s="193">
        <f>ROUND(V14*IF(UPPER(T14)="20%",20,1)*IF(UPPER(T14)="18%",18,1)*IF(UPPER(T14)="10%",10,1)*IF(UPPER(T14)="НДС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1" ht="50.1" customHeight="1" x14ac:dyDescent="0.45">
      <c r="A15" s="182" t="s">
        <v>219</v>
      </c>
      <c r="B15" s="182">
        <v>5</v>
      </c>
      <c r="C15" s="182">
        <v>59283</v>
      </c>
      <c r="D15" s="183" t="s">
        <v>220</v>
      </c>
      <c r="E15" s="184" t="s">
        <v>117</v>
      </c>
      <c r="F15" s="185" t="s">
        <v>77</v>
      </c>
      <c r="G15" s="186" t="s">
        <v>118</v>
      </c>
      <c r="H15" s="186" t="s">
        <v>118</v>
      </c>
      <c r="I15" s="187"/>
      <c r="J15" s="188" t="s">
        <v>206</v>
      </c>
      <c r="K15" s="182" t="s">
        <v>214</v>
      </c>
      <c r="L15" s="182">
        <v>1</v>
      </c>
      <c r="M15" s="182" t="s">
        <v>208</v>
      </c>
      <c r="N15" s="189">
        <v>1</v>
      </c>
      <c r="O15" s="182" t="s">
        <v>209</v>
      </c>
      <c r="P15" s="182" t="s">
        <v>210</v>
      </c>
      <c r="Q15" s="185" t="s">
        <v>211</v>
      </c>
      <c r="R15" s="190">
        <v>162</v>
      </c>
      <c r="S15" s="191">
        <v>0</v>
      </c>
      <c r="T15" s="192" t="s">
        <v>107</v>
      </c>
      <c r="U15" s="190">
        <v>0</v>
      </c>
      <c r="V15" s="193">
        <f>ROUND(ROUND(S15,2)*ROUND(L15,3),2)</f>
        <v>0</v>
      </c>
      <c r="W15" s="193">
        <f>ROUND(V15*IF(UPPER(T15)="20%",20,1)*IF(UPPER(T15)="18%",18,1)*IF(UPPER(T15)="10%",10,1)*IF(UPPER(T15)="НДС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1" ht="50.1" customHeight="1" x14ac:dyDescent="0.45">
      <c r="A16" s="182" t="s">
        <v>221</v>
      </c>
      <c r="B16" s="182">
        <v>6</v>
      </c>
      <c r="C16" s="182">
        <v>59967</v>
      </c>
      <c r="D16" s="183" t="s">
        <v>222</v>
      </c>
      <c r="E16" s="184" t="s">
        <v>117</v>
      </c>
      <c r="F16" s="185" t="s">
        <v>77</v>
      </c>
      <c r="G16" s="186" t="s">
        <v>118</v>
      </c>
      <c r="H16" s="186" t="s">
        <v>118</v>
      </c>
      <c r="I16" s="187"/>
      <c r="J16" s="188" t="s">
        <v>206</v>
      </c>
      <c r="K16" s="182" t="s">
        <v>214</v>
      </c>
      <c r="L16" s="182">
        <v>1</v>
      </c>
      <c r="M16" s="182" t="s">
        <v>208</v>
      </c>
      <c r="N16" s="189">
        <v>1</v>
      </c>
      <c r="O16" s="182" t="s">
        <v>209</v>
      </c>
      <c r="P16" s="182" t="s">
        <v>210</v>
      </c>
      <c r="Q16" s="185" t="s">
        <v>211</v>
      </c>
      <c r="R16" s="190">
        <v>2769</v>
      </c>
      <c r="S16" s="191">
        <v>0</v>
      </c>
      <c r="T16" s="192" t="s">
        <v>107</v>
      </c>
      <c r="U16" s="190">
        <v>0</v>
      </c>
      <c r="V16" s="193">
        <f>ROUND(ROUND(S16,2)*ROUND(L16,3),2)</f>
        <v>0</v>
      </c>
      <c r="W16" s="193">
        <f>ROUND(V16*IF(UPPER(T16)="20%",20,1)*IF(UPPER(T16)="18%",18,1)*IF(UPPER(T16)="10%",10,1)*IF(UPPER(T16)="НДС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223</v>
      </c>
      <c r="B17" s="182">
        <v>7</v>
      </c>
      <c r="C17" s="182">
        <v>40</v>
      </c>
      <c r="D17" s="183" t="s">
        <v>224</v>
      </c>
      <c r="E17" s="184" t="s">
        <v>117</v>
      </c>
      <c r="F17" s="185" t="s">
        <v>77</v>
      </c>
      <c r="G17" s="186" t="s">
        <v>118</v>
      </c>
      <c r="H17" s="186" t="s">
        <v>118</v>
      </c>
      <c r="I17" s="187"/>
      <c r="J17" s="188" t="s">
        <v>206</v>
      </c>
      <c r="K17" s="182" t="s">
        <v>214</v>
      </c>
      <c r="L17" s="182">
        <v>1</v>
      </c>
      <c r="M17" s="182" t="s">
        <v>208</v>
      </c>
      <c r="N17" s="189">
        <v>1</v>
      </c>
      <c r="O17" s="182" t="s">
        <v>209</v>
      </c>
      <c r="P17" s="182" t="s">
        <v>210</v>
      </c>
      <c r="Q17" s="185" t="s">
        <v>211</v>
      </c>
      <c r="R17" s="190">
        <v>162</v>
      </c>
      <c r="S17" s="191">
        <v>0</v>
      </c>
      <c r="T17" s="192" t="s">
        <v>107</v>
      </c>
      <c r="U17" s="190">
        <v>0</v>
      </c>
      <c r="V17" s="193">
        <f>ROUND(ROUND(S17,2)*ROUND(L17,3),2)</f>
        <v>0</v>
      </c>
      <c r="W17" s="193">
        <f>ROUND(V17*IF(UPPER(T17)="20%",20,1)*IF(UPPER(T17)="18%",18,1)*IF(UPPER(T17)="10%",10,1)*IF(UPPER(T17)="НДС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45">
      <c r="A18" s="182" t="s">
        <v>225</v>
      </c>
      <c r="B18" s="182">
        <v>8</v>
      </c>
      <c r="C18" s="182">
        <v>56403</v>
      </c>
      <c r="D18" s="183" t="s">
        <v>226</v>
      </c>
      <c r="E18" s="184" t="s">
        <v>117</v>
      </c>
      <c r="F18" s="185" t="s">
        <v>77</v>
      </c>
      <c r="G18" s="186" t="s">
        <v>118</v>
      </c>
      <c r="H18" s="186" t="s">
        <v>118</v>
      </c>
      <c r="I18" s="187"/>
      <c r="J18" s="188" t="s">
        <v>206</v>
      </c>
      <c r="K18" s="182" t="s">
        <v>214</v>
      </c>
      <c r="L18" s="182">
        <v>10</v>
      </c>
      <c r="M18" s="182" t="s">
        <v>208</v>
      </c>
      <c r="N18" s="189">
        <v>10</v>
      </c>
      <c r="O18" s="182" t="s">
        <v>209</v>
      </c>
      <c r="P18" s="182" t="s">
        <v>210</v>
      </c>
      <c r="Q18" s="185" t="s">
        <v>211</v>
      </c>
      <c r="R18" s="190">
        <v>110</v>
      </c>
      <c r="S18" s="191">
        <v>0</v>
      </c>
      <c r="T18" s="192" t="s">
        <v>107</v>
      </c>
      <c r="U18" s="190">
        <v>0</v>
      </c>
      <c r="V18" s="193">
        <f>ROUND(ROUND(S18,2)*ROUND(L18,3),2)</f>
        <v>0</v>
      </c>
      <c r="W18" s="193">
        <f>ROUND(V18*IF(UPPER(T18)="20%",20,1)*IF(UPPER(T18)="18%",18,1)*IF(UPPER(T18)="10%",10,1)*IF(UPPER(T18)="НДС не облагается",0,1)/100,2)</f>
        <v>0</v>
      </c>
      <c r="X18" s="193">
        <f>ROUND(W18+V18,2)</f>
        <v>0</v>
      </c>
      <c r="Y18" s="194">
        <f>IF(S18&gt;IF(U18=0,S18,U18),1,0)</f>
        <v>0</v>
      </c>
      <c r="Z18" s="194">
        <f t="shared" si="0"/>
        <v>0</v>
      </c>
      <c r="AA18" s="194">
        <f t="shared" si="1"/>
        <v>0</v>
      </c>
      <c r="AB18" s="194">
        <f t="shared" si="2"/>
        <v>0</v>
      </c>
      <c r="AC18" s="195">
        <f t="shared" si="3"/>
        <v>1</v>
      </c>
      <c r="AD18" s="195">
        <f>IF(AND(E18="Да",OR(AND(F18 = "Да",ISBLANK(G18)),AND(F18 = "Да", G18 = "В соответствии с техническим заданием"),AND(F18 = "Нет",NOT(G18 = "В соответствии с техническим заданием")))),1,0)</f>
        <v>0</v>
      </c>
      <c r="AE18" s="196">
        <f>IF(AND(E18="Да",OR(AND(F18 = "Да",ISBLANK(H18)),AND(F18 = "Да", H18 = "В соответствии с техническим заданием"),AND(F18 = "Нет",NOT(H18 = "В соответствии с техническим заданием")))),1,0)</f>
        <v>0</v>
      </c>
      <c r="AF18" s="196">
        <f>IF(OR(AND(E18="Нет",F18="Нет"),AND(E18="Да",F18="Нет"),AND(E18="Да",F18="Да")),0,1)</f>
        <v>0</v>
      </c>
      <c r="AG18" s="196">
        <f>IF(AND(Q18="Россия"),1,0)</f>
        <v>0</v>
      </c>
      <c r="AH18" s="196">
        <f>Z18*AG18</f>
        <v>0</v>
      </c>
      <c r="AI18" s="72" t="s">
        <v>97</v>
      </c>
    </row>
    <row r="19" spans="1:35" ht="50.1" customHeight="1" x14ac:dyDescent="0.45">
      <c r="A19" s="182" t="s">
        <v>227</v>
      </c>
      <c r="B19" s="182">
        <v>9</v>
      </c>
      <c r="C19" s="182">
        <v>58799</v>
      </c>
      <c r="D19" s="183" t="s">
        <v>228</v>
      </c>
      <c r="E19" s="184" t="s">
        <v>117</v>
      </c>
      <c r="F19" s="185" t="s">
        <v>77</v>
      </c>
      <c r="G19" s="186" t="s">
        <v>118</v>
      </c>
      <c r="H19" s="186" t="s">
        <v>118</v>
      </c>
      <c r="I19" s="187"/>
      <c r="J19" s="188" t="s">
        <v>206</v>
      </c>
      <c r="K19" s="182" t="s">
        <v>214</v>
      </c>
      <c r="L19" s="182">
        <v>20</v>
      </c>
      <c r="M19" s="182" t="s">
        <v>208</v>
      </c>
      <c r="N19" s="189">
        <v>20</v>
      </c>
      <c r="O19" s="182" t="s">
        <v>209</v>
      </c>
      <c r="P19" s="182" t="s">
        <v>210</v>
      </c>
      <c r="Q19" s="185" t="s">
        <v>211</v>
      </c>
      <c r="R19" s="190">
        <v>3980</v>
      </c>
      <c r="S19" s="191">
        <v>0</v>
      </c>
      <c r="T19" s="192" t="s">
        <v>107</v>
      </c>
      <c r="U19" s="190">
        <v>0</v>
      </c>
      <c r="V19" s="193">
        <f>ROUND(ROUND(S19,2)*ROUND(L19,3),2)</f>
        <v>0</v>
      </c>
      <c r="W19" s="193">
        <f>ROUND(V19*IF(UPPER(T19)="20%",20,1)*IF(UPPER(T19)="18%",18,1)*IF(UPPER(T19)="10%",10,1)*IF(UPPER(T19)="НДС не облагается",0,1)/100,2)</f>
        <v>0</v>
      </c>
      <c r="X19" s="193">
        <f>ROUND(W19+V19,2)</f>
        <v>0</v>
      </c>
      <c r="Y19" s="194">
        <f>IF(S19&gt;IF(U19=0,S19,U19),1,0)</f>
        <v>0</v>
      </c>
      <c r="Z19" s="194">
        <f t="shared" si="0"/>
        <v>0</v>
      </c>
      <c r="AA19" s="194">
        <f t="shared" si="1"/>
        <v>0</v>
      </c>
      <c r="AB19" s="194">
        <f t="shared" si="2"/>
        <v>0</v>
      </c>
      <c r="AC19" s="195">
        <f t="shared" si="3"/>
        <v>1</v>
      </c>
      <c r="AD19" s="195">
        <f>IF(AND(E19="Да",OR(AND(F19 = "Да",ISBLANK(G19)),AND(F19 = "Да", G19 = "В соответствии с техническим заданием"),AND(F19 = "Нет",NOT(G19 = "В соответствии с техническим заданием")))),1,0)</f>
        <v>0</v>
      </c>
      <c r="AE19" s="196">
        <f>IF(AND(E19="Да",OR(AND(F19 = "Да",ISBLANK(H19)),AND(F19 = "Да", H19 = "В соответствии с техническим заданием"),AND(F19 = "Нет",NOT(H19 = "В соответствии с техническим заданием")))),1,0)</f>
        <v>0</v>
      </c>
      <c r="AF19" s="196">
        <f>IF(OR(AND(E19="Нет",F19="Нет"),AND(E19="Да",F19="Нет"),AND(E19="Да",F19="Да")),0,1)</f>
        <v>0</v>
      </c>
      <c r="AG19" s="196">
        <f>IF(AND(Q19="Россия"),1,0)</f>
        <v>0</v>
      </c>
      <c r="AH19" s="196">
        <f>Z19*AG19</f>
        <v>0</v>
      </c>
      <c r="AI19" s="72" t="s">
        <v>97</v>
      </c>
    </row>
    <row r="20" spans="1:35" ht="50.1" customHeight="1" x14ac:dyDescent="0.45">
      <c r="A20" s="182" t="s">
        <v>229</v>
      </c>
      <c r="B20" s="182">
        <v>10</v>
      </c>
      <c r="C20" s="182">
        <v>62701</v>
      </c>
      <c r="D20" s="183" t="s">
        <v>230</v>
      </c>
      <c r="E20" s="184" t="s">
        <v>117</v>
      </c>
      <c r="F20" s="185" t="s">
        <v>77</v>
      </c>
      <c r="G20" s="186" t="s">
        <v>118</v>
      </c>
      <c r="H20" s="186" t="s">
        <v>118</v>
      </c>
      <c r="I20" s="187"/>
      <c r="J20" s="188" t="s">
        <v>206</v>
      </c>
      <c r="K20" s="182" t="s">
        <v>214</v>
      </c>
      <c r="L20" s="182">
        <v>20</v>
      </c>
      <c r="M20" s="182" t="s">
        <v>208</v>
      </c>
      <c r="N20" s="189">
        <v>20</v>
      </c>
      <c r="O20" s="182" t="s">
        <v>209</v>
      </c>
      <c r="P20" s="182" t="s">
        <v>210</v>
      </c>
      <c r="Q20" s="185" t="s">
        <v>211</v>
      </c>
      <c r="R20" s="190">
        <v>5200</v>
      </c>
      <c r="S20" s="191">
        <v>0</v>
      </c>
      <c r="T20" s="192" t="s">
        <v>107</v>
      </c>
      <c r="U20" s="190">
        <v>0</v>
      </c>
      <c r="V20" s="193">
        <f>ROUND(ROUND(S20,2)*ROUND(L20,3),2)</f>
        <v>0</v>
      </c>
      <c r="W20" s="193">
        <f>ROUND(V20*IF(UPPER(T20)="20%",20,1)*IF(UPPER(T20)="18%",18,1)*IF(UPPER(T20)="10%",10,1)*IF(UPPER(T20)="НДС не облагается",0,1)/100,2)</f>
        <v>0</v>
      </c>
      <c r="X20" s="193">
        <f>ROUND(W20+V20,2)</f>
        <v>0</v>
      </c>
      <c r="Y20" s="194">
        <f>IF(S20&gt;IF(U20=0,S20,U20),1,0)</f>
        <v>0</v>
      </c>
      <c r="Z20" s="194">
        <f t="shared" si="0"/>
        <v>0</v>
      </c>
      <c r="AA20" s="194">
        <f t="shared" si="1"/>
        <v>0</v>
      </c>
      <c r="AB20" s="194">
        <f t="shared" si="2"/>
        <v>0</v>
      </c>
      <c r="AC20" s="195">
        <f t="shared" si="3"/>
        <v>1</v>
      </c>
      <c r="AD20" s="195">
        <f>IF(AND(E20="Да",OR(AND(F20 = "Да",ISBLANK(G20)),AND(F20 = "Да", G20 = "В соответствии с техническим заданием"),AND(F20 = "Нет",NOT(G20 = "В соответствии с техническим заданием")))),1,0)</f>
        <v>0</v>
      </c>
      <c r="AE20" s="196">
        <f>IF(AND(E20="Да",OR(AND(F20 = "Да",ISBLANK(H20)),AND(F20 = "Да", H20 = "В соответствии с техническим заданием"),AND(F20 = "Нет",NOT(H20 = "В соответствии с техническим заданием")))),1,0)</f>
        <v>0</v>
      </c>
      <c r="AF20" s="196">
        <f>IF(OR(AND(E20="Нет",F20="Нет"),AND(E20="Да",F20="Нет"),AND(E20="Да",F20="Да")),0,1)</f>
        <v>0</v>
      </c>
      <c r="AG20" s="196">
        <f>IF(AND(Q20="Россия"),1,0)</f>
        <v>0</v>
      </c>
      <c r="AH20" s="196">
        <f>Z20*AG20</f>
        <v>0</v>
      </c>
      <c r="AI20" s="72" t="s">
        <v>97</v>
      </c>
    </row>
    <row r="21" spans="1:35" ht="50.1" customHeight="1" x14ac:dyDescent="0.45">
      <c r="A21" s="182" t="s">
        <v>231</v>
      </c>
      <c r="B21" s="182">
        <v>11</v>
      </c>
      <c r="C21" s="182">
        <v>58725</v>
      </c>
      <c r="D21" s="183" t="s">
        <v>226</v>
      </c>
      <c r="E21" s="184" t="s">
        <v>117</v>
      </c>
      <c r="F21" s="185" t="s">
        <v>77</v>
      </c>
      <c r="G21" s="186" t="s">
        <v>118</v>
      </c>
      <c r="H21" s="186" t="s">
        <v>118</v>
      </c>
      <c r="I21" s="187"/>
      <c r="J21" s="188" t="s">
        <v>206</v>
      </c>
      <c r="K21" s="182" t="s">
        <v>214</v>
      </c>
      <c r="L21" s="182">
        <v>20</v>
      </c>
      <c r="M21" s="182" t="s">
        <v>208</v>
      </c>
      <c r="N21" s="189">
        <v>20</v>
      </c>
      <c r="O21" s="182" t="s">
        <v>209</v>
      </c>
      <c r="P21" s="182" t="s">
        <v>210</v>
      </c>
      <c r="Q21" s="185" t="s">
        <v>211</v>
      </c>
      <c r="R21" s="190">
        <v>340</v>
      </c>
      <c r="S21" s="191">
        <v>0</v>
      </c>
      <c r="T21" s="192" t="s">
        <v>107</v>
      </c>
      <c r="U21" s="190">
        <v>0</v>
      </c>
      <c r="V21" s="193">
        <f>ROUND(ROUND(S21,2)*ROUND(L21,3),2)</f>
        <v>0</v>
      </c>
      <c r="W21" s="193">
        <f>ROUND(V21*IF(UPPER(T21)="20%",20,1)*IF(UPPER(T21)="18%",18,1)*IF(UPPER(T21)="10%",10,1)*IF(UPPER(T21)="НДС не облагается",0,1)/100,2)</f>
        <v>0</v>
      </c>
      <c r="X21" s="193">
        <f>ROUND(W21+V21,2)</f>
        <v>0</v>
      </c>
      <c r="Y21" s="194">
        <f>IF(S21&gt;IF(U21=0,S21,U21),1,0)</f>
        <v>0</v>
      </c>
      <c r="Z21" s="194">
        <f t="shared" si="0"/>
        <v>0</v>
      </c>
      <c r="AA21" s="194">
        <f t="shared" si="1"/>
        <v>0</v>
      </c>
      <c r="AB21" s="194">
        <f t="shared" si="2"/>
        <v>0</v>
      </c>
      <c r="AC21" s="195">
        <f t="shared" si="3"/>
        <v>1</v>
      </c>
      <c r="AD21" s="195">
        <f>IF(AND(E21="Да",OR(AND(F21 = "Да",ISBLANK(G21)),AND(F21 = "Да", G21 = "В соответствии с техническим заданием"),AND(F21 = "Нет",NOT(G21 = "В соответствии с техническим заданием")))),1,0)</f>
        <v>0</v>
      </c>
      <c r="AE21" s="196">
        <f>IF(AND(E21="Да",OR(AND(F21 = "Да",ISBLANK(H21)),AND(F21 = "Да", H21 = "В соответствии с техническим заданием"),AND(F21 = "Нет",NOT(H21 = "В соответствии с техническим заданием")))),1,0)</f>
        <v>0</v>
      </c>
      <c r="AF21" s="196">
        <f>IF(OR(AND(E21="Нет",F21="Нет"),AND(E21="Да",F21="Нет"),AND(E21="Да",F21="Да")),0,1)</f>
        <v>0</v>
      </c>
      <c r="AG21" s="196">
        <f>IF(AND(Q21="Россия"),1,0)</f>
        <v>0</v>
      </c>
      <c r="AH21" s="196">
        <f>Z21*AG21</f>
        <v>0</v>
      </c>
      <c r="AI21" s="72" t="s">
        <v>97</v>
      </c>
    </row>
    <row r="22" spans="1:35" ht="50.1" customHeight="1" x14ac:dyDescent="0.45">
      <c r="A22" s="182" t="s">
        <v>232</v>
      </c>
      <c r="B22" s="182">
        <v>12</v>
      </c>
      <c r="C22" s="182">
        <v>58233</v>
      </c>
      <c r="D22" s="183" t="s">
        <v>226</v>
      </c>
      <c r="E22" s="184" t="s">
        <v>117</v>
      </c>
      <c r="F22" s="185" t="s">
        <v>77</v>
      </c>
      <c r="G22" s="186" t="s">
        <v>118</v>
      </c>
      <c r="H22" s="186" t="s">
        <v>118</v>
      </c>
      <c r="I22" s="187"/>
      <c r="J22" s="188" t="s">
        <v>206</v>
      </c>
      <c r="K22" s="182" t="s">
        <v>214</v>
      </c>
      <c r="L22" s="182">
        <v>5</v>
      </c>
      <c r="M22" s="182" t="s">
        <v>208</v>
      </c>
      <c r="N22" s="189">
        <v>5</v>
      </c>
      <c r="O22" s="182" t="s">
        <v>209</v>
      </c>
      <c r="P22" s="182" t="s">
        <v>210</v>
      </c>
      <c r="Q22" s="185" t="s">
        <v>211</v>
      </c>
      <c r="R22" s="190">
        <v>30</v>
      </c>
      <c r="S22" s="191">
        <v>0</v>
      </c>
      <c r="T22" s="192" t="s">
        <v>107</v>
      </c>
      <c r="U22" s="190">
        <v>0</v>
      </c>
      <c r="V22" s="193">
        <f>ROUND(ROUND(S22,2)*ROUND(L22,3),2)</f>
        <v>0</v>
      </c>
      <c r="W22" s="193">
        <f>ROUND(V22*IF(UPPER(T22)="20%",20,1)*IF(UPPER(T22)="18%",18,1)*IF(UPPER(T22)="10%",10,1)*IF(UPPER(T22)="НДС не облагается",0,1)/100,2)</f>
        <v>0</v>
      </c>
      <c r="X22" s="193">
        <f>ROUND(W22+V22,2)</f>
        <v>0</v>
      </c>
      <c r="Y22" s="194">
        <f>IF(S22&gt;IF(U22=0,S22,U22),1,0)</f>
        <v>0</v>
      </c>
      <c r="Z22" s="194">
        <f t="shared" si="0"/>
        <v>0</v>
      </c>
      <c r="AA22" s="194">
        <f t="shared" si="1"/>
        <v>0</v>
      </c>
      <c r="AB22" s="194">
        <f t="shared" si="2"/>
        <v>0</v>
      </c>
      <c r="AC22" s="195">
        <f t="shared" si="3"/>
        <v>1</v>
      </c>
      <c r="AD22" s="195">
        <f>IF(AND(E22="Да",OR(AND(F22 = "Да",ISBLANK(G22)),AND(F22 = "Да", G22 = "В соответствии с техническим заданием"),AND(F22 = "Нет",NOT(G22 = "В соответствии с техническим заданием")))),1,0)</f>
        <v>0</v>
      </c>
      <c r="AE22" s="196">
        <f>IF(AND(E22="Да",OR(AND(F22 = "Да",ISBLANK(H22)),AND(F22 = "Да", H22 = "В соответствии с техническим заданием"),AND(F22 = "Нет",NOT(H22 = "В соответствии с техническим заданием")))),1,0)</f>
        <v>0</v>
      </c>
      <c r="AF22" s="196">
        <f>IF(OR(AND(E22="Нет",F22="Нет"),AND(E22="Да",F22="Нет"),AND(E22="Да",F22="Да")),0,1)</f>
        <v>0</v>
      </c>
      <c r="AG22" s="196">
        <f>IF(AND(Q22="Россия"),1,0)</f>
        <v>0</v>
      </c>
      <c r="AH22" s="196">
        <f>Z22*AG22</f>
        <v>0</v>
      </c>
      <c r="AI22" s="72" t="s">
        <v>97</v>
      </c>
    </row>
    <row r="23" spans="1:35" ht="50.1" customHeight="1" x14ac:dyDescent="0.45">
      <c r="A23" s="182" t="s">
        <v>233</v>
      </c>
      <c r="B23" s="182">
        <v>13</v>
      </c>
      <c r="C23" s="182">
        <v>58731</v>
      </c>
      <c r="D23" s="183" t="s">
        <v>226</v>
      </c>
      <c r="E23" s="184" t="s">
        <v>117</v>
      </c>
      <c r="F23" s="185" t="s">
        <v>77</v>
      </c>
      <c r="G23" s="186" t="s">
        <v>118</v>
      </c>
      <c r="H23" s="186" t="s">
        <v>118</v>
      </c>
      <c r="I23" s="187"/>
      <c r="J23" s="188" t="s">
        <v>206</v>
      </c>
      <c r="K23" s="182" t="s">
        <v>214</v>
      </c>
      <c r="L23" s="182">
        <v>60</v>
      </c>
      <c r="M23" s="182" t="s">
        <v>208</v>
      </c>
      <c r="N23" s="189">
        <v>60</v>
      </c>
      <c r="O23" s="182" t="s">
        <v>209</v>
      </c>
      <c r="P23" s="182" t="s">
        <v>210</v>
      </c>
      <c r="Q23" s="185" t="s">
        <v>211</v>
      </c>
      <c r="R23" s="190">
        <v>480</v>
      </c>
      <c r="S23" s="191">
        <v>0</v>
      </c>
      <c r="T23" s="192" t="s">
        <v>107</v>
      </c>
      <c r="U23" s="190">
        <v>0</v>
      </c>
      <c r="V23" s="193">
        <f>ROUND(ROUND(S23,2)*ROUND(L23,3),2)</f>
        <v>0</v>
      </c>
      <c r="W23" s="193">
        <f>ROUND(V23*IF(UPPER(T23)="20%",20,1)*IF(UPPER(T23)="18%",18,1)*IF(UPPER(T23)="10%",10,1)*IF(UPPER(T23)="НДС не облагается",0,1)/100,2)</f>
        <v>0</v>
      </c>
      <c r="X23" s="193">
        <f>ROUND(W23+V23,2)</f>
        <v>0</v>
      </c>
      <c r="Y23" s="194">
        <f>IF(S23&gt;IF(U23=0,S23,U23),1,0)</f>
        <v>0</v>
      </c>
      <c r="Z23" s="194">
        <f t="shared" si="0"/>
        <v>0</v>
      </c>
      <c r="AA23" s="194">
        <f t="shared" si="1"/>
        <v>0</v>
      </c>
      <c r="AB23" s="194">
        <f t="shared" si="2"/>
        <v>0</v>
      </c>
      <c r="AC23" s="195">
        <f t="shared" si="3"/>
        <v>1</v>
      </c>
      <c r="AD23" s="195">
        <f>IF(AND(E23="Да",OR(AND(F23 = "Да",ISBLANK(G23)),AND(F23 = "Да", G23 = "В соответствии с техническим заданием"),AND(F23 = "Нет",NOT(G23 = "В соответствии с техническим заданием")))),1,0)</f>
        <v>0</v>
      </c>
      <c r="AE23" s="196">
        <f>IF(AND(E23="Да",OR(AND(F23 = "Да",ISBLANK(H23)),AND(F23 = "Да", H23 = "В соответствии с техническим заданием"),AND(F23 = "Нет",NOT(H23 = "В соответствии с техническим заданием")))),1,0)</f>
        <v>0</v>
      </c>
      <c r="AF23" s="196">
        <f>IF(OR(AND(E23="Нет",F23="Нет"),AND(E23="Да",F23="Нет"),AND(E23="Да",F23="Да")),0,1)</f>
        <v>0</v>
      </c>
      <c r="AG23" s="196">
        <f>IF(AND(Q23="Россия"),1,0)</f>
        <v>0</v>
      </c>
      <c r="AH23" s="196">
        <f>Z23*AG23</f>
        <v>0</v>
      </c>
      <c r="AI23" s="72" t="s">
        <v>97</v>
      </c>
    </row>
    <row r="24" spans="1:35" ht="50.1" customHeight="1" x14ac:dyDescent="0.45">
      <c r="A24" s="182" t="s">
        <v>234</v>
      </c>
      <c r="B24" s="182">
        <v>14</v>
      </c>
      <c r="C24" s="182">
        <v>58729</v>
      </c>
      <c r="D24" s="183" t="s">
        <v>226</v>
      </c>
      <c r="E24" s="184" t="s">
        <v>117</v>
      </c>
      <c r="F24" s="185" t="s">
        <v>77</v>
      </c>
      <c r="G24" s="186" t="s">
        <v>118</v>
      </c>
      <c r="H24" s="186" t="s">
        <v>118</v>
      </c>
      <c r="I24" s="187"/>
      <c r="J24" s="188" t="s">
        <v>206</v>
      </c>
      <c r="K24" s="182" t="s">
        <v>214</v>
      </c>
      <c r="L24" s="182">
        <v>80</v>
      </c>
      <c r="M24" s="182" t="s">
        <v>208</v>
      </c>
      <c r="N24" s="189">
        <v>80</v>
      </c>
      <c r="O24" s="182" t="s">
        <v>209</v>
      </c>
      <c r="P24" s="182" t="s">
        <v>210</v>
      </c>
      <c r="Q24" s="185" t="s">
        <v>211</v>
      </c>
      <c r="R24" s="190">
        <v>1200</v>
      </c>
      <c r="S24" s="191">
        <v>0</v>
      </c>
      <c r="T24" s="192" t="s">
        <v>107</v>
      </c>
      <c r="U24" s="190">
        <v>0</v>
      </c>
      <c r="V24" s="193">
        <f>ROUND(ROUND(S24,2)*ROUND(L24,3),2)</f>
        <v>0</v>
      </c>
      <c r="W24" s="193">
        <f>ROUND(V24*IF(UPPER(T24)="20%",20,1)*IF(UPPER(T24)="18%",18,1)*IF(UPPER(T24)="10%",10,1)*IF(UPPER(T24)="НДС не облагается",0,1)/100,2)</f>
        <v>0</v>
      </c>
      <c r="X24" s="193">
        <f>ROUND(W24+V24,2)</f>
        <v>0</v>
      </c>
      <c r="Y24" s="194">
        <f>IF(S24&gt;IF(U24=0,S24,U24),1,0)</f>
        <v>0</v>
      </c>
      <c r="Z24" s="194">
        <f t="shared" si="0"/>
        <v>0</v>
      </c>
      <c r="AA24" s="194">
        <f t="shared" si="1"/>
        <v>0</v>
      </c>
      <c r="AB24" s="194">
        <f t="shared" si="2"/>
        <v>0</v>
      </c>
      <c r="AC24" s="195">
        <f t="shared" si="3"/>
        <v>1</v>
      </c>
      <c r="AD24" s="195">
        <f>IF(AND(E24="Да",OR(AND(F24 = "Да",ISBLANK(G24)),AND(F24 = "Да", G24 = "В соответствии с техническим заданием"),AND(F24 = "Нет",NOT(G24 = "В соответствии с техническим заданием")))),1,0)</f>
        <v>0</v>
      </c>
      <c r="AE24" s="196">
        <f>IF(AND(E24="Да",OR(AND(F24 = "Да",ISBLANK(H24)),AND(F24 = "Да", H24 = "В соответствии с техническим заданием"),AND(F24 = "Нет",NOT(H24 = "В соответствии с техническим заданием")))),1,0)</f>
        <v>0</v>
      </c>
      <c r="AF24" s="196">
        <f>IF(OR(AND(E24="Нет",F24="Нет"),AND(E24="Да",F24="Нет"),AND(E24="Да",F24="Да")),0,1)</f>
        <v>0</v>
      </c>
      <c r="AG24" s="196">
        <f>IF(AND(Q24="Россия"),1,0)</f>
        <v>0</v>
      </c>
      <c r="AH24" s="196">
        <f>Z24*AG24</f>
        <v>0</v>
      </c>
      <c r="AI24" s="72" t="s">
        <v>97</v>
      </c>
    </row>
    <row r="25" spans="1:35" ht="50.1" customHeight="1" x14ac:dyDescent="0.45">
      <c r="A25" s="182" t="s">
        <v>235</v>
      </c>
      <c r="B25" s="182">
        <v>15</v>
      </c>
      <c r="C25" s="182">
        <v>57581</v>
      </c>
      <c r="D25" s="183" t="s">
        <v>226</v>
      </c>
      <c r="E25" s="184" t="s">
        <v>117</v>
      </c>
      <c r="F25" s="185" t="s">
        <v>77</v>
      </c>
      <c r="G25" s="186" t="s">
        <v>118</v>
      </c>
      <c r="H25" s="186" t="s">
        <v>118</v>
      </c>
      <c r="I25" s="187"/>
      <c r="J25" s="188" t="s">
        <v>206</v>
      </c>
      <c r="K25" s="182" t="s">
        <v>214</v>
      </c>
      <c r="L25" s="182">
        <v>10</v>
      </c>
      <c r="M25" s="182" t="s">
        <v>208</v>
      </c>
      <c r="N25" s="189">
        <v>10</v>
      </c>
      <c r="O25" s="182" t="s">
        <v>209</v>
      </c>
      <c r="P25" s="182" t="s">
        <v>210</v>
      </c>
      <c r="Q25" s="185" t="s">
        <v>211</v>
      </c>
      <c r="R25" s="190">
        <v>220</v>
      </c>
      <c r="S25" s="191">
        <v>0</v>
      </c>
      <c r="T25" s="192" t="s">
        <v>107</v>
      </c>
      <c r="U25" s="190">
        <v>0</v>
      </c>
      <c r="V25" s="193">
        <f>ROUND(ROUND(S25,2)*ROUND(L25,3),2)</f>
        <v>0</v>
      </c>
      <c r="W25" s="193">
        <f>ROUND(V25*IF(UPPER(T25)="20%",20,1)*IF(UPPER(T25)="18%",18,1)*IF(UPPER(T25)="10%",10,1)*IF(UPPER(T25)="НДС не облагается",0,1)/100,2)</f>
        <v>0</v>
      </c>
      <c r="X25" s="193">
        <f>ROUND(W25+V25,2)</f>
        <v>0</v>
      </c>
      <c r="Y25" s="194">
        <f>IF(S25&gt;IF(U25=0,S25,U25),1,0)</f>
        <v>0</v>
      </c>
      <c r="Z25" s="194">
        <f t="shared" si="0"/>
        <v>0</v>
      </c>
      <c r="AA25" s="194">
        <f t="shared" si="1"/>
        <v>0</v>
      </c>
      <c r="AB25" s="194">
        <f t="shared" si="2"/>
        <v>0</v>
      </c>
      <c r="AC25" s="195">
        <f t="shared" si="3"/>
        <v>1</v>
      </c>
      <c r="AD25" s="195">
        <f>IF(AND(E25="Да",OR(AND(F25 = "Да",ISBLANK(G25)),AND(F25 = "Да", G25 = "В соответствии с техническим заданием"),AND(F25 = "Нет",NOT(G25 = "В соответствии с техническим заданием")))),1,0)</f>
        <v>0</v>
      </c>
      <c r="AE25" s="196">
        <f>IF(AND(E25="Да",OR(AND(F25 = "Да",ISBLANK(H25)),AND(F25 = "Да", H25 = "В соответствии с техническим заданием"),AND(F25 = "Нет",NOT(H25 = "В соответствии с техническим заданием")))),1,0)</f>
        <v>0</v>
      </c>
      <c r="AF25" s="196">
        <f>IF(OR(AND(E25="Нет",F25="Нет"),AND(E25="Да",F25="Нет"),AND(E25="Да",F25="Да")),0,1)</f>
        <v>0</v>
      </c>
      <c r="AG25" s="196">
        <f>IF(AND(Q25="Россия"),1,0)</f>
        <v>0</v>
      </c>
      <c r="AH25" s="196">
        <f>Z25*AG25</f>
        <v>0</v>
      </c>
      <c r="AI25" s="72" t="s">
        <v>97</v>
      </c>
    </row>
    <row r="26" spans="1:35" ht="50.1" customHeight="1" x14ac:dyDescent="0.45">
      <c r="A26" s="182" t="s">
        <v>236</v>
      </c>
      <c r="B26" s="182">
        <v>16</v>
      </c>
      <c r="C26" s="182">
        <v>56729</v>
      </c>
      <c r="D26" s="183" t="s">
        <v>237</v>
      </c>
      <c r="E26" s="184" t="s">
        <v>77</v>
      </c>
      <c r="F26" s="185" t="s">
        <v>77</v>
      </c>
      <c r="G26" s="186" t="s">
        <v>118</v>
      </c>
      <c r="H26" s="186" t="s">
        <v>118</v>
      </c>
      <c r="I26" s="187"/>
      <c r="J26" s="188" t="s">
        <v>206</v>
      </c>
      <c r="K26" s="182" t="s">
        <v>214</v>
      </c>
      <c r="L26" s="182">
        <v>10</v>
      </c>
      <c r="M26" s="182" t="s">
        <v>208</v>
      </c>
      <c r="N26" s="189">
        <v>10</v>
      </c>
      <c r="O26" s="182" t="s">
        <v>209</v>
      </c>
      <c r="P26" s="182" t="s">
        <v>210</v>
      </c>
      <c r="Q26" s="185" t="s">
        <v>211</v>
      </c>
      <c r="R26" s="190">
        <v>1740</v>
      </c>
      <c r="S26" s="191">
        <v>0</v>
      </c>
      <c r="T26" s="192" t="s">
        <v>107</v>
      </c>
      <c r="U26" s="190">
        <v>0</v>
      </c>
      <c r="V26" s="193">
        <f>ROUND(ROUND(S26,2)*ROUND(L26,3),2)</f>
        <v>0</v>
      </c>
      <c r="W26" s="193">
        <f>ROUND(V26*IF(UPPER(T26)="20%",20,1)*IF(UPPER(T26)="18%",18,1)*IF(UPPER(T26)="10%",10,1)*IF(UPPER(T26)="НДС не облагается",0,1)/100,2)</f>
        <v>0</v>
      </c>
      <c r="X26" s="193">
        <f>ROUND(W26+V26,2)</f>
        <v>0</v>
      </c>
      <c r="Y26" s="194">
        <f>IF(S26&gt;IF(U26=0,S26,U26),1,0)</f>
        <v>0</v>
      </c>
      <c r="Z26" s="194">
        <f t="shared" si="0"/>
        <v>0</v>
      </c>
      <c r="AA26" s="194">
        <f t="shared" si="1"/>
        <v>0</v>
      </c>
      <c r="AB26" s="194">
        <f t="shared" si="2"/>
        <v>0</v>
      </c>
      <c r="AC26" s="195">
        <f t="shared" si="3"/>
        <v>1</v>
      </c>
      <c r="AD26" s="195">
        <f>IF(AND(E26="Да",OR(AND(F26 = "Да",ISBLANK(G26)),AND(F26 = "Да", G26 = "В соответствии с техническим заданием"),AND(F26 = "Нет",NOT(G26 = "В соответствии с техническим заданием")))),1,0)</f>
        <v>0</v>
      </c>
      <c r="AE26" s="196">
        <f>IF(AND(E26="Да",OR(AND(F26 = "Да",ISBLANK(H26)),AND(F26 = "Да", H26 = "В соответствии с техническим заданием"),AND(F26 = "Нет",NOT(H26 = "В соответствии с техническим заданием")))),1,0)</f>
        <v>0</v>
      </c>
      <c r="AF26" s="196">
        <f>IF(OR(AND(E26="Нет",F26="Нет"),AND(E26="Да",F26="Нет"),AND(E26="Да",F26="Да")),0,1)</f>
        <v>0</v>
      </c>
      <c r="AG26" s="196">
        <f>IF(AND(Q26="Россия"),1,0)</f>
        <v>0</v>
      </c>
      <c r="AH26" s="196">
        <f>Z26*AG26</f>
        <v>0</v>
      </c>
      <c r="AI26" s="72" t="s">
        <v>97</v>
      </c>
    </row>
    <row r="27" spans="1:35" ht="50.1" customHeight="1" x14ac:dyDescent="0.45">
      <c r="A27" s="182" t="s">
        <v>238</v>
      </c>
      <c r="B27" s="182">
        <v>17</v>
      </c>
      <c r="C27" s="182">
        <v>78</v>
      </c>
      <c r="D27" s="183" t="s">
        <v>239</v>
      </c>
      <c r="E27" s="184" t="s">
        <v>77</v>
      </c>
      <c r="F27" s="185" t="s">
        <v>77</v>
      </c>
      <c r="G27" s="186" t="s">
        <v>118</v>
      </c>
      <c r="H27" s="186" t="s">
        <v>118</v>
      </c>
      <c r="I27" s="187"/>
      <c r="J27" s="188" t="s">
        <v>206</v>
      </c>
      <c r="K27" s="182" t="s">
        <v>214</v>
      </c>
      <c r="L27" s="182">
        <v>10</v>
      </c>
      <c r="M27" s="182" t="s">
        <v>208</v>
      </c>
      <c r="N27" s="189">
        <v>10</v>
      </c>
      <c r="O27" s="182" t="s">
        <v>209</v>
      </c>
      <c r="P27" s="182" t="s">
        <v>210</v>
      </c>
      <c r="Q27" s="185" t="s">
        <v>211</v>
      </c>
      <c r="R27" s="190">
        <v>2080</v>
      </c>
      <c r="S27" s="191">
        <v>0</v>
      </c>
      <c r="T27" s="192" t="s">
        <v>107</v>
      </c>
      <c r="U27" s="190">
        <v>0</v>
      </c>
      <c r="V27" s="193">
        <f>ROUND(ROUND(S27,2)*ROUND(L27,3),2)</f>
        <v>0</v>
      </c>
      <c r="W27" s="193">
        <f>ROUND(V27*IF(UPPER(T27)="20%",20,1)*IF(UPPER(T27)="18%",18,1)*IF(UPPER(T27)="10%",10,1)*IF(UPPER(T27)="НДС не облагается",0,1)/100,2)</f>
        <v>0</v>
      </c>
      <c r="X27" s="193">
        <f>ROUND(W27+V27,2)</f>
        <v>0</v>
      </c>
      <c r="Y27" s="194">
        <f>IF(S27&gt;IF(U27=0,S27,U27),1,0)</f>
        <v>0</v>
      </c>
      <c r="Z27" s="194">
        <f t="shared" si="0"/>
        <v>0</v>
      </c>
      <c r="AA27" s="194">
        <f t="shared" si="1"/>
        <v>0</v>
      </c>
      <c r="AB27" s="194">
        <f t="shared" si="2"/>
        <v>0</v>
      </c>
      <c r="AC27" s="195">
        <f t="shared" si="3"/>
        <v>1</v>
      </c>
      <c r="AD27" s="195">
        <f>IF(AND(E27="Да",OR(AND(F27 = "Да",ISBLANK(G27)),AND(F27 = "Да", G27 = "В соответствии с техническим заданием"),AND(F27 = "Нет",NOT(G27 = "В соответствии с техническим заданием")))),1,0)</f>
        <v>0</v>
      </c>
      <c r="AE27" s="196">
        <f>IF(AND(E27="Да",OR(AND(F27 = "Да",ISBLANK(H27)),AND(F27 = "Да", H27 = "В соответствии с техническим заданием"),AND(F27 = "Нет",NOT(H27 = "В соответствии с техническим заданием")))),1,0)</f>
        <v>0</v>
      </c>
      <c r="AF27" s="196">
        <f>IF(OR(AND(E27="Нет",F27="Нет"),AND(E27="Да",F27="Нет"),AND(E27="Да",F27="Да")),0,1)</f>
        <v>0</v>
      </c>
      <c r="AG27" s="196">
        <f>IF(AND(Q27="Россия"),1,0)</f>
        <v>0</v>
      </c>
      <c r="AH27" s="196">
        <f>Z27*AG27</f>
        <v>0</v>
      </c>
      <c r="AI27" s="72" t="s">
        <v>97</v>
      </c>
    </row>
    <row r="28" spans="1:35" ht="50.1" customHeight="1" x14ac:dyDescent="0.45">
      <c r="A28" s="182" t="s">
        <v>240</v>
      </c>
      <c r="B28" s="182">
        <v>18</v>
      </c>
      <c r="C28" s="182">
        <v>56505</v>
      </c>
      <c r="D28" s="183" t="s">
        <v>241</v>
      </c>
      <c r="E28" s="184" t="s">
        <v>77</v>
      </c>
      <c r="F28" s="185" t="s">
        <v>77</v>
      </c>
      <c r="G28" s="186" t="s">
        <v>118</v>
      </c>
      <c r="H28" s="186" t="s">
        <v>118</v>
      </c>
      <c r="I28" s="187"/>
      <c r="J28" s="188" t="s">
        <v>206</v>
      </c>
      <c r="K28" s="182" t="s">
        <v>214</v>
      </c>
      <c r="L28" s="182">
        <v>5</v>
      </c>
      <c r="M28" s="182" t="s">
        <v>208</v>
      </c>
      <c r="N28" s="189">
        <v>5</v>
      </c>
      <c r="O28" s="182" t="s">
        <v>209</v>
      </c>
      <c r="P28" s="182" t="s">
        <v>210</v>
      </c>
      <c r="Q28" s="185" t="s">
        <v>211</v>
      </c>
      <c r="R28" s="190">
        <v>610</v>
      </c>
      <c r="S28" s="191">
        <v>0</v>
      </c>
      <c r="T28" s="192" t="s">
        <v>107</v>
      </c>
      <c r="U28" s="190">
        <v>0</v>
      </c>
      <c r="V28" s="193">
        <f>ROUND(ROUND(S28,2)*ROUND(L28,3),2)</f>
        <v>0</v>
      </c>
      <c r="W28" s="193">
        <f>ROUND(V28*IF(UPPER(T28)="20%",20,1)*IF(UPPER(T28)="18%",18,1)*IF(UPPER(T28)="10%",10,1)*IF(UPPER(T28)="НДС не облагается",0,1)/100,2)</f>
        <v>0</v>
      </c>
      <c r="X28" s="193">
        <f>ROUND(W28+V28,2)</f>
        <v>0</v>
      </c>
      <c r="Y28" s="194">
        <f>IF(S28&gt;IF(U28=0,S28,U28),1,0)</f>
        <v>0</v>
      </c>
      <c r="Z28" s="194">
        <f t="shared" si="0"/>
        <v>0</v>
      </c>
      <c r="AA28" s="194">
        <f t="shared" si="1"/>
        <v>0</v>
      </c>
      <c r="AB28" s="194">
        <f t="shared" si="2"/>
        <v>0</v>
      </c>
      <c r="AC28" s="195">
        <f t="shared" si="3"/>
        <v>1</v>
      </c>
      <c r="AD28" s="195">
        <f>IF(AND(E28="Да",OR(AND(F28 = "Да",ISBLANK(G28)),AND(F28 = "Да", G28 = "В соответствии с техническим заданием"),AND(F28 = "Нет",NOT(G28 = "В соответствии с техническим заданием")))),1,0)</f>
        <v>0</v>
      </c>
      <c r="AE28" s="196">
        <f>IF(AND(E28="Да",OR(AND(F28 = "Да",ISBLANK(H28)),AND(F28 = "Да", H28 = "В соответствии с техническим заданием"),AND(F28 = "Нет",NOT(H28 = "В соответствии с техническим заданием")))),1,0)</f>
        <v>0</v>
      </c>
      <c r="AF28" s="196">
        <f>IF(OR(AND(E28="Нет",F28="Нет"),AND(E28="Да",F28="Нет"),AND(E28="Да",F28="Да")),0,1)</f>
        <v>0</v>
      </c>
      <c r="AG28" s="196">
        <f>IF(AND(Q28="Россия"),1,0)</f>
        <v>0</v>
      </c>
      <c r="AH28" s="196">
        <f>Z28*AG28</f>
        <v>0</v>
      </c>
      <c r="AI28" s="72" t="s">
        <v>97</v>
      </c>
    </row>
    <row r="29" spans="1:35" ht="50.1" customHeight="1" x14ac:dyDescent="0.45">
      <c r="A29" s="182" t="s">
        <v>242</v>
      </c>
      <c r="B29" s="182">
        <v>19</v>
      </c>
      <c r="C29" s="182">
        <v>56507</v>
      </c>
      <c r="D29" s="183" t="s">
        <v>243</v>
      </c>
      <c r="E29" s="184" t="s">
        <v>77</v>
      </c>
      <c r="F29" s="185" t="s">
        <v>77</v>
      </c>
      <c r="G29" s="186" t="s">
        <v>118</v>
      </c>
      <c r="H29" s="186" t="s">
        <v>118</v>
      </c>
      <c r="I29" s="187"/>
      <c r="J29" s="188" t="s">
        <v>206</v>
      </c>
      <c r="K29" s="182" t="s">
        <v>214</v>
      </c>
      <c r="L29" s="182">
        <v>5</v>
      </c>
      <c r="M29" s="182" t="s">
        <v>208</v>
      </c>
      <c r="N29" s="189">
        <v>5</v>
      </c>
      <c r="O29" s="182" t="s">
        <v>209</v>
      </c>
      <c r="P29" s="182" t="s">
        <v>210</v>
      </c>
      <c r="Q29" s="185" t="s">
        <v>211</v>
      </c>
      <c r="R29" s="190">
        <v>690</v>
      </c>
      <c r="S29" s="191">
        <v>0</v>
      </c>
      <c r="T29" s="192" t="s">
        <v>107</v>
      </c>
      <c r="U29" s="190">
        <v>0</v>
      </c>
      <c r="V29" s="193">
        <f>ROUND(ROUND(S29,2)*ROUND(L29,3),2)</f>
        <v>0</v>
      </c>
      <c r="W29" s="193">
        <f>ROUND(V29*IF(UPPER(T29)="20%",20,1)*IF(UPPER(T29)="18%",18,1)*IF(UPPER(T29)="10%",10,1)*IF(UPPER(T29)="НДС не облагается",0,1)/100,2)</f>
        <v>0</v>
      </c>
      <c r="X29" s="193">
        <f>ROUND(W29+V29,2)</f>
        <v>0</v>
      </c>
      <c r="Y29" s="194">
        <f>IF(S29&gt;IF(U29=0,S29,U29),1,0)</f>
        <v>0</v>
      </c>
      <c r="Z29" s="194">
        <f t="shared" si="0"/>
        <v>0</v>
      </c>
      <c r="AA29" s="194">
        <f t="shared" si="1"/>
        <v>0</v>
      </c>
      <c r="AB29" s="194">
        <f t="shared" si="2"/>
        <v>0</v>
      </c>
      <c r="AC29" s="195">
        <f t="shared" si="3"/>
        <v>1</v>
      </c>
      <c r="AD29" s="195">
        <f>IF(AND(E29="Да",OR(AND(F29 = "Да",ISBLANK(G29)),AND(F29 = "Да", G29 = "В соответствии с техническим заданием"),AND(F29 = "Нет",NOT(G29 = "В соответствии с техническим заданием")))),1,0)</f>
        <v>0</v>
      </c>
      <c r="AE29" s="196">
        <f>IF(AND(E29="Да",OR(AND(F29 = "Да",ISBLANK(H29)),AND(F29 = "Да", H29 = "В соответствии с техническим заданием"),AND(F29 = "Нет",NOT(H29 = "В соответствии с техническим заданием")))),1,0)</f>
        <v>0</v>
      </c>
      <c r="AF29" s="196">
        <f>IF(OR(AND(E29="Нет",F29="Нет"),AND(E29="Да",F29="Нет"),AND(E29="Да",F29="Да")),0,1)</f>
        <v>0</v>
      </c>
      <c r="AG29" s="196">
        <f>IF(AND(Q29="Россия"),1,0)</f>
        <v>0</v>
      </c>
      <c r="AH29" s="196">
        <f>Z29*AG29</f>
        <v>0</v>
      </c>
      <c r="AI29" s="72" t="s">
        <v>97</v>
      </c>
    </row>
    <row r="30" spans="1:35" ht="50.1" customHeight="1" x14ac:dyDescent="0.45">
      <c r="A30" s="182" t="s">
        <v>244</v>
      </c>
      <c r="B30" s="182">
        <v>20</v>
      </c>
      <c r="C30" s="182">
        <v>56255</v>
      </c>
      <c r="D30" s="183" t="s">
        <v>245</v>
      </c>
      <c r="E30" s="184" t="s">
        <v>117</v>
      </c>
      <c r="F30" s="185" t="s">
        <v>77</v>
      </c>
      <c r="G30" s="186" t="s">
        <v>118</v>
      </c>
      <c r="H30" s="186" t="s">
        <v>118</v>
      </c>
      <c r="I30" s="187"/>
      <c r="J30" s="188" t="s">
        <v>206</v>
      </c>
      <c r="K30" s="182" t="s">
        <v>214</v>
      </c>
      <c r="L30" s="182">
        <v>13</v>
      </c>
      <c r="M30" s="182" t="s">
        <v>208</v>
      </c>
      <c r="N30" s="189">
        <v>13</v>
      </c>
      <c r="O30" s="182" t="s">
        <v>209</v>
      </c>
      <c r="P30" s="182" t="s">
        <v>210</v>
      </c>
      <c r="Q30" s="185" t="s">
        <v>211</v>
      </c>
      <c r="R30" s="190">
        <v>7514</v>
      </c>
      <c r="S30" s="191">
        <v>0</v>
      </c>
      <c r="T30" s="192" t="s">
        <v>107</v>
      </c>
      <c r="U30" s="190">
        <v>0</v>
      </c>
      <c r="V30" s="193">
        <f>ROUND(ROUND(S30,2)*ROUND(L30,3),2)</f>
        <v>0</v>
      </c>
      <c r="W30" s="193">
        <f>ROUND(V30*IF(UPPER(T30)="20%",20,1)*IF(UPPER(T30)="18%",18,1)*IF(UPPER(T30)="10%",10,1)*IF(UPPER(T30)="НДС не облагается",0,1)/100,2)</f>
        <v>0</v>
      </c>
      <c r="X30" s="193">
        <f>ROUND(W30+V30,2)</f>
        <v>0</v>
      </c>
      <c r="Y30" s="194">
        <f>IF(S30&gt;IF(U30=0,S30,U30),1,0)</f>
        <v>0</v>
      </c>
      <c r="Z30" s="194">
        <f t="shared" si="0"/>
        <v>0</v>
      </c>
      <c r="AA30" s="194">
        <f t="shared" si="1"/>
        <v>0</v>
      </c>
      <c r="AB30" s="194">
        <f t="shared" si="2"/>
        <v>0</v>
      </c>
      <c r="AC30" s="195">
        <f t="shared" si="3"/>
        <v>1</v>
      </c>
      <c r="AD30" s="195">
        <f>IF(AND(E30="Да",OR(AND(F30 = "Да",ISBLANK(G30)),AND(F30 = "Да", G30 = "В соответствии с техническим заданием"),AND(F30 = "Нет",NOT(G30 = "В соответствии с техническим заданием")))),1,0)</f>
        <v>0</v>
      </c>
      <c r="AE30" s="196">
        <f>IF(AND(E30="Да",OR(AND(F30 = "Да",ISBLANK(H30)),AND(F30 = "Да", H30 = "В соответствии с техническим заданием"),AND(F30 = "Нет",NOT(H30 = "В соответствии с техническим заданием")))),1,0)</f>
        <v>0</v>
      </c>
      <c r="AF30" s="196">
        <f>IF(OR(AND(E30="Нет",F30="Нет"),AND(E30="Да",F30="Нет"),AND(E30="Да",F30="Да")),0,1)</f>
        <v>0</v>
      </c>
      <c r="AG30" s="196">
        <f>IF(AND(Q30="Россия"),1,0)</f>
        <v>0</v>
      </c>
      <c r="AH30" s="196">
        <f>Z30*AG30</f>
        <v>0</v>
      </c>
      <c r="AI30" s="72" t="s">
        <v>97</v>
      </c>
    </row>
    <row r="31" spans="1:35" ht="50.1" customHeight="1" x14ac:dyDescent="0.45">
      <c r="A31" s="182" t="s">
        <v>246</v>
      </c>
      <c r="B31" s="182">
        <v>21</v>
      </c>
      <c r="C31" s="182">
        <v>141</v>
      </c>
      <c r="D31" s="183" t="s">
        <v>247</v>
      </c>
      <c r="E31" s="184" t="s">
        <v>117</v>
      </c>
      <c r="F31" s="185" t="s">
        <v>77</v>
      </c>
      <c r="G31" s="186" t="s">
        <v>118</v>
      </c>
      <c r="H31" s="186" t="s">
        <v>118</v>
      </c>
      <c r="I31" s="187"/>
      <c r="J31" s="188" t="s">
        <v>206</v>
      </c>
      <c r="K31" s="182" t="s">
        <v>214</v>
      </c>
      <c r="L31" s="182">
        <v>10</v>
      </c>
      <c r="M31" s="182" t="s">
        <v>208</v>
      </c>
      <c r="N31" s="189">
        <v>10</v>
      </c>
      <c r="O31" s="182" t="s">
        <v>209</v>
      </c>
      <c r="P31" s="182" t="s">
        <v>210</v>
      </c>
      <c r="Q31" s="185" t="s">
        <v>211</v>
      </c>
      <c r="R31" s="190">
        <v>3350</v>
      </c>
      <c r="S31" s="191">
        <v>0</v>
      </c>
      <c r="T31" s="192" t="s">
        <v>107</v>
      </c>
      <c r="U31" s="190">
        <v>0</v>
      </c>
      <c r="V31" s="193">
        <f>ROUND(ROUND(S31,2)*ROUND(L31,3),2)</f>
        <v>0</v>
      </c>
      <c r="W31" s="193">
        <f>ROUND(V31*IF(UPPER(T31)="20%",20,1)*IF(UPPER(T31)="18%",18,1)*IF(UPPER(T31)="10%",10,1)*IF(UPPER(T31)="НДС не облагается",0,1)/100,2)</f>
        <v>0</v>
      </c>
      <c r="X31" s="193">
        <f>ROUND(W31+V31,2)</f>
        <v>0</v>
      </c>
      <c r="Y31" s="194">
        <f>IF(S31&gt;IF(U31=0,S31,U31),1,0)</f>
        <v>0</v>
      </c>
      <c r="Z31" s="194">
        <f t="shared" si="0"/>
        <v>0</v>
      </c>
      <c r="AA31" s="194">
        <f t="shared" si="1"/>
        <v>0</v>
      </c>
      <c r="AB31" s="194">
        <f t="shared" si="2"/>
        <v>0</v>
      </c>
      <c r="AC31" s="195">
        <f t="shared" si="3"/>
        <v>1</v>
      </c>
      <c r="AD31" s="195">
        <f>IF(AND(E31="Да",OR(AND(F31 = "Да",ISBLANK(G31)),AND(F31 = "Да", G31 = "В соответствии с техническим заданием"),AND(F31 = "Нет",NOT(G31 = "В соответствии с техническим заданием")))),1,0)</f>
        <v>0</v>
      </c>
      <c r="AE31" s="196">
        <f>IF(AND(E31="Да",OR(AND(F31 = "Да",ISBLANK(H31)),AND(F31 = "Да", H31 = "В соответствии с техническим заданием"),AND(F31 = "Нет",NOT(H31 = "В соответствии с техническим заданием")))),1,0)</f>
        <v>0</v>
      </c>
      <c r="AF31" s="196">
        <f>IF(OR(AND(E31="Нет",F31="Нет"),AND(E31="Да",F31="Нет"),AND(E31="Да",F31="Да")),0,1)</f>
        <v>0</v>
      </c>
      <c r="AG31" s="196">
        <f>IF(AND(Q31="Россия"),1,0)</f>
        <v>0</v>
      </c>
      <c r="AH31" s="196">
        <f>Z31*AG31</f>
        <v>0</v>
      </c>
      <c r="AI31" s="72" t="s">
        <v>97</v>
      </c>
    </row>
    <row r="32" spans="1:35" ht="50.1" customHeight="1" x14ac:dyDescent="0.45">
      <c r="A32" s="182" t="s">
        <v>248</v>
      </c>
      <c r="B32" s="182">
        <v>22</v>
      </c>
      <c r="C32" s="182">
        <v>142</v>
      </c>
      <c r="D32" s="183" t="s">
        <v>247</v>
      </c>
      <c r="E32" s="184" t="s">
        <v>117</v>
      </c>
      <c r="F32" s="185" t="s">
        <v>77</v>
      </c>
      <c r="G32" s="186" t="s">
        <v>118</v>
      </c>
      <c r="H32" s="186" t="s">
        <v>118</v>
      </c>
      <c r="I32" s="187"/>
      <c r="J32" s="188" t="s">
        <v>206</v>
      </c>
      <c r="K32" s="182" t="s">
        <v>214</v>
      </c>
      <c r="L32" s="182">
        <v>20</v>
      </c>
      <c r="M32" s="182" t="s">
        <v>208</v>
      </c>
      <c r="N32" s="189">
        <v>20</v>
      </c>
      <c r="O32" s="182" t="s">
        <v>209</v>
      </c>
      <c r="P32" s="182" t="s">
        <v>210</v>
      </c>
      <c r="Q32" s="185" t="s">
        <v>211</v>
      </c>
      <c r="R32" s="190">
        <v>11840</v>
      </c>
      <c r="S32" s="191">
        <v>0</v>
      </c>
      <c r="T32" s="192" t="s">
        <v>107</v>
      </c>
      <c r="U32" s="190">
        <v>0</v>
      </c>
      <c r="V32" s="193">
        <f>ROUND(ROUND(S32,2)*ROUND(L32,3),2)</f>
        <v>0</v>
      </c>
      <c r="W32" s="193">
        <f>ROUND(V32*IF(UPPER(T32)="20%",20,1)*IF(UPPER(T32)="18%",18,1)*IF(UPPER(T32)="10%",10,1)*IF(UPPER(T32)="НДС не облагается",0,1)/100,2)</f>
        <v>0</v>
      </c>
      <c r="X32" s="193">
        <f>ROUND(W32+V32,2)</f>
        <v>0</v>
      </c>
      <c r="Y32" s="194">
        <f>IF(S32&gt;IF(U32=0,S32,U32),1,0)</f>
        <v>0</v>
      </c>
      <c r="Z32" s="194">
        <f t="shared" si="0"/>
        <v>0</v>
      </c>
      <c r="AA32" s="194">
        <f t="shared" si="1"/>
        <v>0</v>
      </c>
      <c r="AB32" s="194">
        <f t="shared" si="2"/>
        <v>0</v>
      </c>
      <c r="AC32" s="195">
        <f t="shared" si="3"/>
        <v>1</v>
      </c>
      <c r="AD32" s="195">
        <f>IF(AND(E32="Да",OR(AND(F32 = "Да",ISBLANK(G32)),AND(F32 = "Да", G32 = "В соответствии с техническим заданием"),AND(F32 = "Нет",NOT(G32 = "В соответствии с техническим заданием")))),1,0)</f>
        <v>0</v>
      </c>
      <c r="AE32" s="196">
        <f>IF(AND(E32="Да",OR(AND(F32 = "Да",ISBLANK(H32)),AND(F32 = "Да", H32 = "В соответствии с техническим заданием"),AND(F32 = "Нет",NOT(H32 = "В соответствии с техническим заданием")))),1,0)</f>
        <v>0</v>
      </c>
      <c r="AF32" s="196">
        <f>IF(OR(AND(E32="Нет",F32="Нет"),AND(E32="Да",F32="Нет"),AND(E32="Да",F32="Да")),0,1)</f>
        <v>0</v>
      </c>
      <c r="AG32" s="196">
        <f>IF(AND(Q32="Россия"),1,0)</f>
        <v>0</v>
      </c>
      <c r="AH32" s="196">
        <f>Z32*AG32</f>
        <v>0</v>
      </c>
      <c r="AI32" s="72" t="s">
        <v>97</v>
      </c>
    </row>
    <row r="33" spans="1:35" ht="50.1" customHeight="1" x14ac:dyDescent="0.45">
      <c r="A33" s="182" t="s">
        <v>249</v>
      </c>
      <c r="B33" s="182">
        <v>23</v>
      </c>
      <c r="C33" s="182">
        <v>60093</v>
      </c>
      <c r="D33" s="183" t="s">
        <v>250</v>
      </c>
      <c r="E33" s="184" t="s">
        <v>117</v>
      </c>
      <c r="F33" s="185" t="s">
        <v>77</v>
      </c>
      <c r="G33" s="186" t="s">
        <v>118</v>
      </c>
      <c r="H33" s="186" t="s">
        <v>118</v>
      </c>
      <c r="I33" s="187"/>
      <c r="J33" s="188" t="s">
        <v>206</v>
      </c>
      <c r="K33" s="182" t="s">
        <v>207</v>
      </c>
      <c r="L33" s="182">
        <v>2</v>
      </c>
      <c r="M33" s="182" t="s">
        <v>208</v>
      </c>
      <c r="N33" s="189">
        <v>2</v>
      </c>
      <c r="O33" s="182" t="s">
        <v>209</v>
      </c>
      <c r="P33" s="182" t="s">
        <v>210</v>
      </c>
      <c r="Q33" s="185" t="s">
        <v>211</v>
      </c>
      <c r="R33" s="190">
        <v>490</v>
      </c>
      <c r="S33" s="191">
        <v>0</v>
      </c>
      <c r="T33" s="192" t="s">
        <v>107</v>
      </c>
      <c r="U33" s="190">
        <v>0</v>
      </c>
      <c r="V33" s="193">
        <f>ROUND(ROUND(S33,2)*ROUND(L33,3),2)</f>
        <v>0</v>
      </c>
      <c r="W33" s="193">
        <f>ROUND(V33*IF(UPPER(T33)="20%",20,1)*IF(UPPER(T33)="18%",18,1)*IF(UPPER(T33)="10%",10,1)*IF(UPPER(T33)="НДС не облагается",0,1)/100,2)</f>
        <v>0</v>
      </c>
      <c r="X33" s="193">
        <f>ROUND(W33+V33,2)</f>
        <v>0</v>
      </c>
      <c r="Y33" s="194">
        <f>IF(S33&gt;IF(U33=0,S33,U33),1,0)</f>
        <v>0</v>
      </c>
      <c r="Z33" s="194">
        <f t="shared" si="0"/>
        <v>0</v>
      </c>
      <c r="AA33" s="194">
        <f t="shared" si="1"/>
        <v>0</v>
      </c>
      <c r="AB33" s="194">
        <f t="shared" si="2"/>
        <v>0</v>
      </c>
      <c r="AC33" s="195">
        <f t="shared" si="3"/>
        <v>1</v>
      </c>
      <c r="AD33" s="195">
        <f>IF(AND(E33="Да",OR(AND(F33 = "Да",ISBLANK(G33)),AND(F33 = "Да", G33 = "В соответствии с техническим заданием"),AND(F33 = "Нет",NOT(G33 = "В соответствии с техническим заданием")))),1,0)</f>
        <v>0</v>
      </c>
      <c r="AE33" s="196">
        <f>IF(AND(E33="Да",OR(AND(F33 = "Да",ISBLANK(H33)),AND(F33 = "Да", H33 = "В соответствии с техническим заданием"),AND(F33 = "Нет",NOT(H33 = "В соответствии с техническим заданием")))),1,0)</f>
        <v>0</v>
      </c>
      <c r="AF33" s="196">
        <f>IF(OR(AND(E33="Нет",F33="Нет"),AND(E33="Да",F33="Нет"),AND(E33="Да",F33="Да")),0,1)</f>
        <v>0</v>
      </c>
      <c r="AG33" s="196">
        <f>IF(AND(Q33="Россия"),1,0)</f>
        <v>0</v>
      </c>
      <c r="AH33" s="196">
        <f>Z33*AG33</f>
        <v>0</v>
      </c>
      <c r="AI33" s="72" t="s">
        <v>97</v>
      </c>
    </row>
    <row r="34" spans="1:35" ht="50.1" customHeight="1" x14ac:dyDescent="0.45">
      <c r="A34" s="182" t="s">
        <v>251</v>
      </c>
      <c r="B34" s="182">
        <v>24</v>
      </c>
      <c r="C34" s="182">
        <v>2700</v>
      </c>
      <c r="D34" s="183" t="s">
        <v>252</v>
      </c>
      <c r="E34" s="184" t="s">
        <v>117</v>
      </c>
      <c r="F34" s="185" t="s">
        <v>77</v>
      </c>
      <c r="G34" s="186" t="s">
        <v>118</v>
      </c>
      <c r="H34" s="186" t="s">
        <v>118</v>
      </c>
      <c r="I34" s="187"/>
      <c r="J34" s="188" t="s">
        <v>206</v>
      </c>
      <c r="K34" s="182" t="s">
        <v>214</v>
      </c>
      <c r="L34" s="182">
        <v>100</v>
      </c>
      <c r="M34" s="182" t="s">
        <v>208</v>
      </c>
      <c r="N34" s="189">
        <v>100</v>
      </c>
      <c r="O34" s="182" t="s">
        <v>209</v>
      </c>
      <c r="P34" s="182" t="s">
        <v>210</v>
      </c>
      <c r="Q34" s="185" t="s">
        <v>211</v>
      </c>
      <c r="R34" s="190">
        <v>5600</v>
      </c>
      <c r="S34" s="191">
        <v>0</v>
      </c>
      <c r="T34" s="192" t="s">
        <v>107</v>
      </c>
      <c r="U34" s="190">
        <v>0</v>
      </c>
      <c r="V34" s="193">
        <f>ROUND(ROUND(S34,2)*ROUND(L34,3),2)</f>
        <v>0</v>
      </c>
      <c r="W34" s="193">
        <f>ROUND(V34*IF(UPPER(T34)="20%",20,1)*IF(UPPER(T34)="18%",18,1)*IF(UPPER(T34)="10%",10,1)*IF(UPPER(T34)="НДС не облагается",0,1)/100,2)</f>
        <v>0</v>
      </c>
      <c r="X34" s="193">
        <f>ROUND(W34+V34,2)</f>
        <v>0</v>
      </c>
      <c r="Y34" s="194">
        <f>IF(S34&gt;IF(U34=0,S34,U34),1,0)</f>
        <v>0</v>
      </c>
      <c r="Z34" s="194">
        <f t="shared" si="0"/>
        <v>0</v>
      </c>
      <c r="AA34" s="194">
        <f t="shared" si="1"/>
        <v>0</v>
      </c>
      <c r="AB34" s="194">
        <f t="shared" si="2"/>
        <v>0</v>
      </c>
      <c r="AC34" s="195">
        <f t="shared" si="3"/>
        <v>1</v>
      </c>
      <c r="AD34" s="195">
        <f>IF(AND(E34="Да",OR(AND(F34 = "Да",ISBLANK(G34)),AND(F34 = "Да", G34 = "В соответствии с техническим заданием"),AND(F34 = "Нет",NOT(G34 = "В соответствии с техническим заданием")))),1,0)</f>
        <v>0</v>
      </c>
      <c r="AE34" s="196">
        <f>IF(AND(E34="Да",OR(AND(F34 = "Да",ISBLANK(H34)),AND(F34 = "Да", H34 = "В соответствии с техническим заданием"),AND(F34 = "Нет",NOT(H34 = "В соответствии с техническим заданием")))),1,0)</f>
        <v>0</v>
      </c>
      <c r="AF34" s="196">
        <f>IF(OR(AND(E34="Нет",F34="Нет"),AND(E34="Да",F34="Нет"),AND(E34="Да",F34="Да")),0,1)</f>
        <v>0</v>
      </c>
      <c r="AG34" s="196">
        <f>IF(AND(Q34="Россия"),1,0)</f>
        <v>0</v>
      </c>
      <c r="AH34" s="196">
        <f>Z34*AG34</f>
        <v>0</v>
      </c>
      <c r="AI34" s="72" t="s">
        <v>97</v>
      </c>
    </row>
    <row r="35" spans="1:35" ht="50.1" customHeight="1" x14ac:dyDescent="0.45">
      <c r="A35" s="182" t="s">
        <v>253</v>
      </c>
      <c r="B35" s="182">
        <v>25</v>
      </c>
      <c r="C35" s="182">
        <v>2695</v>
      </c>
      <c r="D35" s="183" t="s">
        <v>252</v>
      </c>
      <c r="E35" s="184" t="s">
        <v>117</v>
      </c>
      <c r="F35" s="185" t="s">
        <v>77</v>
      </c>
      <c r="G35" s="186" t="s">
        <v>118</v>
      </c>
      <c r="H35" s="186" t="s">
        <v>118</v>
      </c>
      <c r="I35" s="187"/>
      <c r="J35" s="188" t="s">
        <v>206</v>
      </c>
      <c r="K35" s="182" t="s">
        <v>214</v>
      </c>
      <c r="L35" s="182">
        <v>25</v>
      </c>
      <c r="M35" s="182" t="s">
        <v>208</v>
      </c>
      <c r="N35" s="189">
        <v>25</v>
      </c>
      <c r="O35" s="182" t="s">
        <v>209</v>
      </c>
      <c r="P35" s="182" t="s">
        <v>210</v>
      </c>
      <c r="Q35" s="185" t="s">
        <v>211</v>
      </c>
      <c r="R35" s="190">
        <v>650</v>
      </c>
      <c r="S35" s="191">
        <v>0</v>
      </c>
      <c r="T35" s="192" t="s">
        <v>107</v>
      </c>
      <c r="U35" s="190">
        <v>0</v>
      </c>
      <c r="V35" s="193">
        <f>ROUND(ROUND(S35,2)*ROUND(L35,3),2)</f>
        <v>0</v>
      </c>
      <c r="W35" s="193">
        <f>ROUND(V35*IF(UPPER(T35)="20%",20,1)*IF(UPPER(T35)="18%",18,1)*IF(UPPER(T35)="10%",10,1)*IF(UPPER(T35)="НДС не облагается",0,1)/100,2)</f>
        <v>0</v>
      </c>
      <c r="X35" s="193">
        <f>ROUND(W35+V35,2)</f>
        <v>0</v>
      </c>
      <c r="Y35" s="194">
        <f>IF(S35&gt;IF(U35=0,S35,U35),1,0)</f>
        <v>0</v>
      </c>
      <c r="Z35" s="194">
        <f t="shared" si="0"/>
        <v>0</v>
      </c>
      <c r="AA35" s="194">
        <f t="shared" si="1"/>
        <v>0</v>
      </c>
      <c r="AB35" s="194">
        <f t="shared" si="2"/>
        <v>0</v>
      </c>
      <c r="AC35" s="195">
        <f t="shared" si="3"/>
        <v>1</v>
      </c>
      <c r="AD35" s="195">
        <f>IF(AND(E35="Да",OR(AND(F35 = "Да",ISBLANK(G35)),AND(F35 = "Да", G35 = "В соответствии с техническим заданием"),AND(F35 = "Нет",NOT(G35 = "В соответствии с техническим заданием")))),1,0)</f>
        <v>0</v>
      </c>
      <c r="AE35" s="196">
        <f>IF(AND(E35="Да",OR(AND(F35 = "Да",ISBLANK(H35)),AND(F35 = "Да", H35 = "В соответствии с техническим заданием"),AND(F35 = "Нет",NOT(H35 = "В соответствии с техническим заданием")))),1,0)</f>
        <v>0</v>
      </c>
      <c r="AF35" s="196">
        <f>IF(OR(AND(E35="Нет",F35="Нет"),AND(E35="Да",F35="Нет"),AND(E35="Да",F35="Да")),0,1)</f>
        <v>0</v>
      </c>
      <c r="AG35" s="196">
        <f>IF(AND(Q35="Россия"),1,0)</f>
        <v>0</v>
      </c>
      <c r="AH35" s="196">
        <f>Z35*AG35</f>
        <v>0</v>
      </c>
      <c r="AI35" s="72" t="s">
        <v>97</v>
      </c>
    </row>
    <row r="36" spans="1:35" ht="50.1" customHeight="1" x14ac:dyDescent="0.45">
      <c r="A36" s="182" t="s">
        <v>254</v>
      </c>
      <c r="B36" s="182">
        <v>26</v>
      </c>
      <c r="C36" s="182">
        <v>2698</v>
      </c>
      <c r="D36" s="183" t="s">
        <v>255</v>
      </c>
      <c r="E36" s="184" t="s">
        <v>117</v>
      </c>
      <c r="F36" s="185" t="s">
        <v>77</v>
      </c>
      <c r="G36" s="186" t="s">
        <v>118</v>
      </c>
      <c r="H36" s="186" t="s">
        <v>118</v>
      </c>
      <c r="I36" s="187"/>
      <c r="J36" s="188" t="s">
        <v>206</v>
      </c>
      <c r="K36" s="182" t="s">
        <v>214</v>
      </c>
      <c r="L36" s="182">
        <v>10</v>
      </c>
      <c r="M36" s="182" t="s">
        <v>208</v>
      </c>
      <c r="N36" s="189">
        <v>10</v>
      </c>
      <c r="O36" s="182" t="s">
        <v>209</v>
      </c>
      <c r="P36" s="182" t="s">
        <v>210</v>
      </c>
      <c r="Q36" s="185" t="s">
        <v>211</v>
      </c>
      <c r="R36" s="190">
        <v>460</v>
      </c>
      <c r="S36" s="191">
        <v>0</v>
      </c>
      <c r="T36" s="192" t="s">
        <v>107</v>
      </c>
      <c r="U36" s="190">
        <v>0</v>
      </c>
      <c r="V36" s="193">
        <f>ROUND(ROUND(S36,2)*ROUND(L36,3),2)</f>
        <v>0</v>
      </c>
      <c r="W36" s="193">
        <f>ROUND(V36*IF(UPPER(T36)="20%",20,1)*IF(UPPER(T36)="18%",18,1)*IF(UPPER(T36)="10%",10,1)*IF(UPPER(T36)="НДС не облагается",0,1)/100,2)</f>
        <v>0</v>
      </c>
      <c r="X36" s="193">
        <f>ROUND(W36+V36,2)</f>
        <v>0</v>
      </c>
      <c r="Y36" s="194">
        <f>IF(S36&gt;IF(U36=0,S36,U36),1,0)</f>
        <v>0</v>
      </c>
      <c r="Z36" s="194">
        <f t="shared" si="0"/>
        <v>0</v>
      </c>
      <c r="AA36" s="194">
        <f t="shared" si="1"/>
        <v>0</v>
      </c>
      <c r="AB36" s="194">
        <f t="shared" si="2"/>
        <v>0</v>
      </c>
      <c r="AC36" s="195">
        <f t="shared" si="3"/>
        <v>1</v>
      </c>
      <c r="AD36" s="195">
        <f>IF(AND(E36="Да",OR(AND(F36 = "Да",ISBLANK(G36)),AND(F36 = "Да", G36 = "В соответствии с техническим заданием"),AND(F36 = "Нет",NOT(G36 = "В соответствии с техническим заданием")))),1,0)</f>
        <v>0</v>
      </c>
      <c r="AE36" s="196">
        <f>IF(AND(E36="Да",OR(AND(F36 = "Да",ISBLANK(H36)),AND(F36 = "Да", H36 = "В соответствии с техническим заданием"),AND(F36 = "Нет",NOT(H36 = "В соответствии с техническим заданием")))),1,0)</f>
        <v>0</v>
      </c>
      <c r="AF36" s="196">
        <f>IF(OR(AND(E36="Нет",F36="Нет"),AND(E36="Да",F36="Нет"),AND(E36="Да",F36="Да")),0,1)</f>
        <v>0</v>
      </c>
      <c r="AG36" s="196">
        <f>IF(AND(Q36="Россия"),1,0)</f>
        <v>0</v>
      </c>
      <c r="AH36" s="196">
        <f>Z36*AG36</f>
        <v>0</v>
      </c>
      <c r="AI36" s="72" t="s">
        <v>97</v>
      </c>
    </row>
    <row r="37" spans="1:35" ht="50.1" customHeight="1" x14ac:dyDescent="0.45">
      <c r="A37" s="182" t="s">
        <v>256</v>
      </c>
      <c r="B37" s="182">
        <v>27</v>
      </c>
      <c r="C37" s="182">
        <v>152</v>
      </c>
      <c r="D37" s="183" t="s">
        <v>252</v>
      </c>
      <c r="E37" s="184" t="s">
        <v>117</v>
      </c>
      <c r="F37" s="185" t="s">
        <v>77</v>
      </c>
      <c r="G37" s="186" t="s">
        <v>118</v>
      </c>
      <c r="H37" s="186" t="s">
        <v>118</v>
      </c>
      <c r="I37" s="187"/>
      <c r="J37" s="188" t="s">
        <v>206</v>
      </c>
      <c r="K37" s="182" t="s">
        <v>214</v>
      </c>
      <c r="L37" s="182">
        <v>50</v>
      </c>
      <c r="M37" s="182" t="s">
        <v>208</v>
      </c>
      <c r="N37" s="189">
        <v>50</v>
      </c>
      <c r="O37" s="182" t="s">
        <v>209</v>
      </c>
      <c r="P37" s="182" t="s">
        <v>210</v>
      </c>
      <c r="Q37" s="185" t="s">
        <v>211</v>
      </c>
      <c r="R37" s="190">
        <v>1200</v>
      </c>
      <c r="S37" s="191">
        <v>0</v>
      </c>
      <c r="T37" s="192" t="s">
        <v>107</v>
      </c>
      <c r="U37" s="190">
        <v>0</v>
      </c>
      <c r="V37" s="193">
        <f>ROUND(ROUND(S37,2)*ROUND(L37,3),2)</f>
        <v>0</v>
      </c>
      <c r="W37" s="193">
        <f>ROUND(V37*IF(UPPER(T37)="20%",20,1)*IF(UPPER(T37)="18%",18,1)*IF(UPPER(T37)="10%",10,1)*IF(UPPER(T37)="НДС не облагается",0,1)/100,2)</f>
        <v>0</v>
      </c>
      <c r="X37" s="193">
        <f>ROUND(W37+V37,2)</f>
        <v>0</v>
      </c>
      <c r="Y37" s="194">
        <f>IF(S37&gt;IF(U37=0,S37,U37),1,0)</f>
        <v>0</v>
      </c>
      <c r="Z37" s="194">
        <f t="shared" si="0"/>
        <v>0</v>
      </c>
      <c r="AA37" s="194">
        <f t="shared" si="1"/>
        <v>0</v>
      </c>
      <c r="AB37" s="194">
        <f t="shared" si="2"/>
        <v>0</v>
      </c>
      <c r="AC37" s="195">
        <f t="shared" si="3"/>
        <v>1</v>
      </c>
      <c r="AD37" s="195">
        <f>IF(AND(E37="Да",OR(AND(F37 = "Да",ISBLANK(G37)),AND(F37 = "Да", G37 = "В соответствии с техническим заданием"),AND(F37 = "Нет",NOT(G37 = "В соответствии с техническим заданием")))),1,0)</f>
        <v>0</v>
      </c>
      <c r="AE37" s="196">
        <f>IF(AND(E37="Да",OR(AND(F37 = "Да",ISBLANK(H37)),AND(F37 = "Да", H37 = "В соответствии с техническим заданием"),AND(F37 = "Нет",NOT(H37 = "В соответствии с техническим заданием")))),1,0)</f>
        <v>0</v>
      </c>
      <c r="AF37" s="196">
        <f>IF(OR(AND(E37="Нет",F37="Нет"),AND(E37="Да",F37="Нет"),AND(E37="Да",F37="Да")),0,1)</f>
        <v>0</v>
      </c>
      <c r="AG37" s="196">
        <f>IF(AND(Q37="Россия"),1,0)</f>
        <v>0</v>
      </c>
      <c r="AH37" s="196">
        <f>Z37*AG37</f>
        <v>0</v>
      </c>
      <c r="AI37" s="72" t="s">
        <v>97</v>
      </c>
    </row>
    <row r="38" spans="1:35" ht="50.1" customHeight="1" x14ac:dyDescent="0.45">
      <c r="A38" s="182" t="s">
        <v>257</v>
      </c>
      <c r="B38" s="182">
        <v>28</v>
      </c>
      <c r="C38" s="182">
        <v>60742</v>
      </c>
      <c r="D38" s="183" t="s">
        <v>258</v>
      </c>
      <c r="E38" s="184" t="s">
        <v>117</v>
      </c>
      <c r="F38" s="185" t="s">
        <v>77</v>
      </c>
      <c r="G38" s="186" t="s">
        <v>118</v>
      </c>
      <c r="H38" s="186" t="s">
        <v>118</v>
      </c>
      <c r="I38" s="187"/>
      <c r="J38" s="188" t="s">
        <v>206</v>
      </c>
      <c r="K38" s="182" t="s">
        <v>214</v>
      </c>
      <c r="L38" s="182">
        <v>20</v>
      </c>
      <c r="M38" s="182" t="s">
        <v>208</v>
      </c>
      <c r="N38" s="189">
        <v>20</v>
      </c>
      <c r="O38" s="182" t="s">
        <v>209</v>
      </c>
      <c r="P38" s="182" t="s">
        <v>210</v>
      </c>
      <c r="Q38" s="185" t="s">
        <v>211</v>
      </c>
      <c r="R38" s="190">
        <v>3380</v>
      </c>
      <c r="S38" s="191">
        <v>0</v>
      </c>
      <c r="T38" s="192" t="s">
        <v>107</v>
      </c>
      <c r="U38" s="190">
        <v>0</v>
      </c>
      <c r="V38" s="193">
        <f>ROUND(ROUND(S38,2)*ROUND(L38,3),2)</f>
        <v>0</v>
      </c>
      <c r="W38" s="193">
        <f>ROUND(V38*IF(UPPER(T38)="20%",20,1)*IF(UPPER(T38)="18%",18,1)*IF(UPPER(T38)="10%",10,1)*IF(UPPER(T38)="НДС не облагается",0,1)/100,2)</f>
        <v>0</v>
      </c>
      <c r="X38" s="193">
        <f>ROUND(W38+V38,2)</f>
        <v>0</v>
      </c>
      <c r="Y38" s="194">
        <f>IF(S38&gt;IF(U38=0,S38,U38),1,0)</f>
        <v>0</v>
      </c>
      <c r="Z38" s="194">
        <f t="shared" si="0"/>
        <v>0</v>
      </c>
      <c r="AA38" s="194">
        <f t="shared" si="1"/>
        <v>0</v>
      </c>
      <c r="AB38" s="194">
        <f t="shared" si="2"/>
        <v>0</v>
      </c>
      <c r="AC38" s="195">
        <f t="shared" si="3"/>
        <v>1</v>
      </c>
      <c r="AD38" s="195">
        <f>IF(AND(E38="Да",OR(AND(F38 = "Да",ISBLANK(G38)),AND(F38 = "Да", G38 = "В соответствии с техническим заданием"),AND(F38 = "Нет",NOT(G38 = "В соответствии с техническим заданием")))),1,0)</f>
        <v>0</v>
      </c>
      <c r="AE38" s="196">
        <f>IF(AND(E38="Да",OR(AND(F38 = "Да",ISBLANK(H38)),AND(F38 = "Да", H38 = "В соответствии с техническим заданием"),AND(F38 = "Нет",NOT(H38 = "В соответствии с техническим заданием")))),1,0)</f>
        <v>0</v>
      </c>
      <c r="AF38" s="196">
        <f>IF(OR(AND(E38="Нет",F38="Нет"),AND(E38="Да",F38="Нет"),AND(E38="Да",F38="Да")),0,1)</f>
        <v>0</v>
      </c>
      <c r="AG38" s="196">
        <f>IF(AND(Q38="Россия"),1,0)</f>
        <v>0</v>
      </c>
      <c r="AH38" s="196">
        <f>Z38*AG38</f>
        <v>0</v>
      </c>
      <c r="AI38" s="72" t="s">
        <v>97</v>
      </c>
    </row>
    <row r="39" spans="1:35" ht="50.1" customHeight="1" x14ac:dyDescent="0.45">
      <c r="A39" s="182" t="s">
        <v>259</v>
      </c>
      <c r="B39" s="182">
        <v>29</v>
      </c>
      <c r="C39" s="182">
        <v>2692</v>
      </c>
      <c r="D39" s="183" t="s">
        <v>252</v>
      </c>
      <c r="E39" s="184" t="s">
        <v>117</v>
      </c>
      <c r="F39" s="185" t="s">
        <v>77</v>
      </c>
      <c r="G39" s="186" t="s">
        <v>118</v>
      </c>
      <c r="H39" s="186" t="s">
        <v>118</v>
      </c>
      <c r="I39" s="187"/>
      <c r="J39" s="188" t="s">
        <v>206</v>
      </c>
      <c r="K39" s="182" t="s">
        <v>214</v>
      </c>
      <c r="L39" s="182">
        <v>54</v>
      </c>
      <c r="M39" s="182" t="s">
        <v>208</v>
      </c>
      <c r="N39" s="189">
        <v>54</v>
      </c>
      <c r="O39" s="182" t="s">
        <v>209</v>
      </c>
      <c r="P39" s="182" t="s">
        <v>210</v>
      </c>
      <c r="Q39" s="185" t="s">
        <v>211</v>
      </c>
      <c r="R39" s="190">
        <v>1188</v>
      </c>
      <c r="S39" s="191">
        <v>0</v>
      </c>
      <c r="T39" s="192" t="s">
        <v>107</v>
      </c>
      <c r="U39" s="190">
        <v>0</v>
      </c>
      <c r="V39" s="193">
        <f>ROUND(ROUND(S39,2)*ROUND(L39,3),2)</f>
        <v>0</v>
      </c>
      <c r="W39" s="193">
        <f>ROUND(V39*IF(UPPER(T39)="20%",20,1)*IF(UPPER(T39)="18%",18,1)*IF(UPPER(T39)="10%",10,1)*IF(UPPER(T39)="НДС не облагается",0,1)/100,2)</f>
        <v>0</v>
      </c>
      <c r="X39" s="193">
        <f>ROUND(W39+V39,2)</f>
        <v>0</v>
      </c>
      <c r="Y39" s="194">
        <f>IF(S39&gt;IF(U39=0,S39,U39),1,0)</f>
        <v>0</v>
      </c>
      <c r="Z39" s="194">
        <f t="shared" si="0"/>
        <v>0</v>
      </c>
      <c r="AA39" s="194">
        <f t="shared" si="1"/>
        <v>0</v>
      </c>
      <c r="AB39" s="194">
        <f t="shared" si="2"/>
        <v>0</v>
      </c>
      <c r="AC39" s="195">
        <f t="shared" si="3"/>
        <v>1</v>
      </c>
      <c r="AD39" s="195">
        <f>IF(AND(E39="Да",OR(AND(F39 = "Да",ISBLANK(G39)),AND(F39 = "Да", G39 = "В соответствии с техническим заданием"),AND(F39 = "Нет",NOT(G39 = "В соответствии с техническим заданием")))),1,0)</f>
        <v>0</v>
      </c>
      <c r="AE39" s="196">
        <f>IF(AND(E39="Да",OR(AND(F39 = "Да",ISBLANK(H39)),AND(F39 = "Да", H39 = "В соответствии с техническим заданием"),AND(F39 = "Нет",NOT(H39 = "В соответствии с техническим заданием")))),1,0)</f>
        <v>0</v>
      </c>
      <c r="AF39" s="196">
        <f>IF(OR(AND(E39="Нет",F39="Нет"),AND(E39="Да",F39="Нет"),AND(E39="Да",F39="Да")),0,1)</f>
        <v>0</v>
      </c>
      <c r="AG39" s="196">
        <f>IF(AND(Q39="Россия"),1,0)</f>
        <v>0</v>
      </c>
      <c r="AH39" s="196">
        <f>Z39*AG39</f>
        <v>0</v>
      </c>
      <c r="AI39" s="72" t="s">
        <v>97</v>
      </c>
    </row>
    <row r="40" spans="1:35" ht="50.1" customHeight="1" x14ac:dyDescent="0.45">
      <c r="A40" s="182" t="s">
        <v>260</v>
      </c>
      <c r="B40" s="182">
        <v>30</v>
      </c>
      <c r="C40" s="182">
        <v>56915</v>
      </c>
      <c r="D40" s="183" t="s">
        <v>252</v>
      </c>
      <c r="E40" s="184" t="s">
        <v>117</v>
      </c>
      <c r="F40" s="185" t="s">
        <v>77</v>
      </c>
      <c r="G40" s="186" t="s">
        <v>118</v>
      </c>
      <c r="H40" s="186" t="s">
        <v>118</v>
      </c>
      <c r="I40" s="187"/>
      <c r="J40" s="188" t="s">
        <v>206</v>
      </c>
      <c r="K40" s="182" t="s">
        <v>214</v>
      </c>
      <c r="L40" s="182">
        <v>80</v>
      </c>
      <c r="M40" s="182" t="s">
        <v>208</v>
      </c>
      <c r="N40" s="189">
        <v>80</v>
      </c>
      <c r="O40" s="182" t="s">
        <v>209</v>
      </c>
      <c r="P40" s="182" t="s">
        <v>210</v>
      </c>
      <c r="Q40" s="185" t="s">
        <v>211</v>
      </c>
      <c r="R40" s="190">
        <v>2400</v>
      </c>
      <c r="S40" s="191">
        <v>0</v>
      </c>
      <c r="T40" s="192" t="s">
        <v>107</v>
      </c>
      <c r="U40" s="190">
        <v>0</v>
      </c>
      <c r="V40" s="193">
        <f>ROUND(ROUND(S40,2)*ROUND(L40,3),2)</f>
        <v>0</v>
      </c>
      <c r="W40" s="193">
        <f>ROUND(V40*IF(UPPER(T40)="20%",20,1)*IF(UPPER(T40)="18%",18,1)*IF(UPPER(T40)="10%",10,1)*IF(UPPER(T40)="НДС не облагается",0,1)/100,2)</f>
        <v>0</v>
      </c>
      <c r="X40" s="193">
        <f>ROUND(W40+V40,2)</f>
        <v>0</v>
      </c>
      <c r="Y40" s="194">
        <f>IF(S40&gt;IF(U40=0,S40,U40),1,0)</f>
        <v>0</v>
      </c>
      <c r="Z40" s="194">
        <f t="shared" si="0"/>
        <v>0</v>
      </c>
      <c r="AA40" s="194">
        <f t="shared" si="1"/>
        <v>0</v>
      </c>
      <c r="AB40" s="194">
        <f t="shared" si="2"/>
        <v>0</v>
      </c>
      <c r="AC40" s="195">
        <f t="shared" si="3"/>
        <v>1</v>
      </c>
      <c r="AD40" s="195">
        <f>IF(AND(E40="Да",OR(AND(F40 = "Да",ISBLANK(G40)),AND(F40 = "Да", G40 = "В соответствии с техническим заданием"),AND(F40 = "Нет",NOT(G40 = "В соответствии с техническим заданием")))),1,0)</f>
        <v>0</v>
      </c>
      <c r="AE40" s="196">
        <f>IF(AND(E40="Да",OR(AND(F40 = "Да",ISBLANK(H40)),AND(F40 = "Да", H40 = "В соответствии с техническим заданием"),AND(F40 = "Нет",NOT(H40 = "В соответствии с техническим заданием")))),1,0)</f>
        <v>0</v>
      </c>
      <c r="AF40" s="196">
        <f>IF(OR(AND(E40="Нет",F40="Нет"),AND(E40="Да",F40="Нет"),AND(E40="Да",F40="Да")),0,1)</f>
        <v>0</v>
      </c>
      <c r="AG40" s="196">
        <f>IF(AND(Q40="Россия"),1,0)</f>
        <v>0</v>
      </c>
      <c r="AH40" s="196">
        <f>Z40*AG40</f>
        <v>0</v>
      </c>
      <c r="AI40" s="72" t="s">
        <v>97</v>
      </c>
    </row>
    <row r="41" spans="1:35" ht="50.1" customHeight="1" x14ac:dyDescent="0.45">
      <c r="A41" s="182" t="s">
        <v>261</v>
      </c>
      <c r="B41" s="182">
        <v>31</v>
      </c>
      <c r="C41" s="182">
        <v>2719</v>
      </c>
      <c r="D41" s="183" t="s">
        <v>262</v>
      </c>
      <c r="E41" s="184" t="s">
        <v>77</v>
      </c>
      <c r="F41" s="185" t="s">
        <v>77</v>
      </c>
      <c r="G41" s="186" t="s">
        <v>118</v>
      </c>
      <c r="H41" s="186" t="s">
        <v>118</v>
      </c>
      <c r="I41" s="187"/>
      <c r="J41" s="188" t="s">
        <v>206</v>
      </c>
      <c r="K41" s="182" t="s">
        <v>214</v>
      </c>
      <c r="L41" s="182">
        <v>2</v>
      </c>
      <c r="M41" s="182" t="s">
        <v>208</v>
      </c>
      <c r="N41" s="189">
        <v>2</v>
      </c>
      <c r="O41" s="182" t="s">
        <v>209</v>
      </c>
      <c r="P41" s="182" t="s">
        <v>210</v>
      </c>
      <c r="Q41" s="185" t="s">
        <v>211</v>
      </c>
      <c r="R41" s="190">
        <v>4620</v>
      </c>
      <c r="S41" s="191">
        <v>0</v>
      </c>
      <c r="T41" s="192" t="s">
        <v>107</v>
      </c>
      <c r="U41" s="190">
        <v>0</v>
      </c>
      <c r="V41" s="193">
        <f>ROUND(ROUND(S41,2)*ROUND(L41,3),2)</f>
        <v>0</v>
      </c>
      <c r="W41" s="193">
        <f>ROUND(V41*IF(UPPER(T41)="20%",20,1)*IF(UPPER(T41)="18%",18,1)*IF(UPPER(T41)="10%",10,1)*IF(UPPER(T41)="НДС не облагается",0,1)/100,2)</f>
        <v>0</v>
      </c>
      <c r="X41" s="193">
        <f>ROUND(W41+V41,2)</f>
        <v>0</v>
      </c>
      <c r="Y41" s="194">
        <f>IF(S41&gt;IF(U41=0,S41,U41),1,0)</f>
        <v>0</v>
      </c>
      <c r="Z41" s="194">
        <f t="shared" si="0"/>
        <v>0</v>
      </c>
      <c r="AA41" s="194">
        <f t="shared" si="1"/>
        <v>0</v>
      </c>
      <c r="AB41" s="194">
        <f t="shared" si="2"/>
        <v>0</v>
      </c>
      <c r="AC41" s="195">
        <f t="shared" si="3"/>
        <v>1</v>
      </c>
      <c r="AD41" s="195">
        <f>IF(AND(E41="Да",OR(AND(F41 = "Да",ISBLANK(G41)),AND(F41 = "Да", G41 = "В соответствии с техническим заданием"),AND(F41 = "Нет",NOT(G41 = "В соответствии с техническим заданием")))),1,0)</f>
        <v>0</v>
      </c>
      <c r="AE41" s="196">
        <f>IF(AND(E41="Да",OR(AND(F41 = "Да",ISBLANK(H41)),AND(F41 = "Да", H41 = "В соответствии с техническим заданием"),AND(F41 = "Нет",NOT(H41 = "В соответствии с техническим заданием")))),1,0)</f>
        <v>0</v>
      </c>
      <c r="AF41" s="196">
        <f>IF(OR(AND(E41="Нет",F41="Нет"),AND(E41="Да",F41="Нет"),AND(E41="Да",F41="Да")),0,1)</f>
        <v>0</v>
      </c>
      <c r="AG41" s="196">
        <f>IF(AND(Q41="Россия"),1,0)</f>
        <v>0</v>
      </c>
      <c r="AH41" s="196">
        <f>Z41*AG41</f>
        <v>0</v>
      </c>
      <c r="AI41" s="72" t="s">
        <v>97</v>
      </c>
    </row>
    <row r="42" spans="1:35" ht="50.1" customHeight="1" x14ac:dyDescent="0.45">
      <c r="A42" s="182" t="s">
        <v>263</v>
      </c>
      <c r="B42" s="182">
        <v>32</v>
      </c>
      <c r="C42" s="182">
        <v>58759</v>
      </c>
      <c r="D42" s="183" t="s">
        <v>264</v>
      </c>
      <c r="E42" s="184" t="s">
        <v>117</v>
      </c>
      <c r="F42" s="185" t="s">
        <v>77</v>
      </c>
      <c r="G42" s="186" t="s">
        <v>118</v>
      </c>
      <c r="H42" s="186" t="s">
        <v>118</v>
      </c>
      <c r="I42" s="187"/>
      <c r="J42" s="188" t="s">
        <v>206</v>
      </c>
      <c r="K42" s="182" t="s">
        <v>214</v>
      </c>
      <c r="L42" s="182">
        <v>3</v>
      </c>
      <c r="M42" s="182" t="s">
        <v>208</v>
      </c>
      <c r="N42" s="189">
        <v>3</v>
      </c>
      <c r="O42" s="182" t="s">
        <v>209</v>
      </c>
      <c r="P42" s="182" t="s">
        <v>210</v>
      </c>
      <c r="Q42" s="185" t="s">
        <v>211</v>
      </c>
      <c r="R42" s="190">
        <v>1473</v>
      </c>
      <c r="S42" s="191">
        <v>0</v>
      </c>
      <c r="T42" s="192" t="s">
        <v>107</v>
      </c>
      <c r="U42" s="190">
        <v>0</v>
      </c>
      <c r="V42" s="193">
        <f>ROUND(ROUND(S42,2)*ROUND(L42,3),2)</f>
        <v>0</v>
      </c>
      <c r="W42" s="193">
        <f>ROUND(V42*IF(UPPER(T42)="20%",20,1)*IF(UPPER(T42)="18%",18,1)*IF(UPPER(T42)="10%",10,1)*IF(UPPER(T42)="НДС не облагается",0,1)/100,2)</f>
        <v>0</v>
      </c>
      <c r="X42" s="193">
        <f>ROUND(W42+V42,2)</f>
        <v>0</v>
      </c>
      <c r="Y42" s="194">
        <f>IF(S42&gt;IF(U42=0,S42,U42),1,0)</f>
        <v>0</v>
      </c>
      <c r="Z42" s="194">
        <f t="shared" si="0"/>
        <v>0</v>
      </c>
      <c r="AA42" s="194">
        <f t="shared" si="1"/>
        <v>0</v>
      </c>
      <c r="AB42" s="194">
        <f t="shared" si="2"/>
        <v>0</v>
      </c>
      <c r="AC42" s="195">
        <f t="shared" si="3"/>
        <v>1</v>
      </c>
      <c r="AD42" s="195">
        <f>IF(AND(E42="Да",OR(AND(F42 = "Да",ISBLANK(G42)),AND(F42 = "Да", G42 = "В соответствии с техническим заданием"),AND(F42 = "Нет",NOT(G42 = "В соответствии с техническим заданием")))),1,0)</f>
        <v>0</v>
      </c>
      <c r="AE42" s="196">
        <f>IF(AND(E42="Да",OR(AND(F42 = "Да",ISBLANK(H42)),AND(F42 = "Да", H42 = "В соответствии с техническим заданием"),AND(F42 = "Нет",NOT(H42 = "В соответствии с техническим заданием")))),1,0)</f>
        <v>0</v>
      </c>
      <c r="AF42" s="196">
        <f>IF(OR(AND(E42="Нет",F42="Нет"),AND(E42="Да",F42="Нет"),AND(E42="Да",F42="Да")),0,1)</f>
        <v>0</v>
      </c>
      <c r="AG42" s="196">
        <f>IF(AND(Q42="Россия"),1,0)</f>
        <v>0</v>
      </c>
      <c r="AH42" s="196">
        <f>Z42*AG42</f>
        <v>0</v>
      </c>
      <c r="AI42" s="72" t="s">
        <v>97</v>
      </c>
    </row>
    <row r="43" spans="1:35" ht="50.1" customHeight="1" x14ac:dyDescent="0.45">
      <c r="A43" s="182" t="s">
        <v>265</v>
      </c>
      <c r="B43" s="182">
        <v>33</v>
      </c>
      <c r="C43" s="182">
        <v>57711</v>
      </c>
      <c r="D43" s="183" t="s">
        <v>266</v>
      </c>
      <c r="E43" s="184" t="s">
        <v>77</v>
      </c>
      <c r="F43" s="185" t="s">
        <v>77</v>
      </c>
      <c r="G43" s="186" t="s">
        <v>118</v>
      </c>
      <c r="H43" s="186" t="s">
        <v>118</v>
      </c>
      <c r="I43" s="187"/>
      <c r="J43" s="188" t="s">
        <v>206</v>
      </c>
      <c r="K43" s="182" t="s">
        <v>214</v>
      </c>
      <c r="L43" s="182">
        <v>4</v>
      </c>
      <c r="M43" s="182" t="s">
        <v>208</v>
      </c>
      <c r="N43" s="189">
        <v>4</v>
      </c>
      <c r="O43" s="182" t="s">
        <v>209</v>
      </c>
      <c r="P43" s="182" t="s">
        <v>210</v>
      </c>
      <c r="Q43" s="185" t="s">
        <v>211</v>
      </c>
      <c r="R43" s="190">
        <v>324</v>
      </c>
      <c r="S43" s="191">
        <v>0</v>
      </c>
      <c r="T43" s="192" t="s">
        <v>107</v>
      </c>
      <c r="U43" s="190">
        <v>0</v>
      </c>
      <c r="V43" s="193">
        <f>ROUND(ROUND(S43,2)*ROUND(L43,3),2)</f>
        <v>0</v>
      </c>
      <c r="W43" s="193">
        <f>ROUND(V43*IF(UPPER(T43)="20%",20,1)*IF(UPPER(T43)="18%",18,1)*IF(UPPER(T43)="10%",10,1)*IF(UPPER(T43)="НДС не облагается",0,1)/100,2)</f>
        <v>0</v>
      </c>
      <c r="X43" s="193">
        <f>ROUND(W43+V43,2)</f>
        <v>0</v>
      </c>
      <c r="Y43" s="194">
        <f>IF(S43&gt;IF(U43=0,S43,U43),1,0)</f>
        <v>0</v>
      </c>
      <c r="Z43" s="194">
        <f t="shared" si="0"/>
        <v>0</v>
      </c>
      <c r="AA43" s="194">
        <f t="shared" si="1"/>
        <v>0</v>
      </c>
      <c r="AB43" s="194">
        <f t="shared" si="2"/>
        <v>0</v>
      </c>
      <c r="AC43" s="195">
        <f t="shared" si="3"/>
        <v>1</v>
      </c>
      <c r="AD43" s="195">
        <f>IF(AND(E43="Да",OR(AND(F43 = "Да",ISBLANK(G43)),AND(F43 = "Да", G43 = "В соответствии с техническим заданием"),AND(F43 = "Нет",NOT(G43 = "В соответствии с техническим заданием")))),1,0)</f>
        <v>0</v>
      </c>
      <c r="AE43" s="196">
        <f>IF(AND(E43="Да",OR(AND(F43 = "Да",ISBLANK(H43)),AND(F43 = "Да", H43 = "В соответствии с техническим заданием"),AND(F43 = "Нет",NOT(H43 = "В соответствии с техническим заданием")))),1,0)</f>
        <v>0</v>
      </c>
      <c r="AF43" s="196">
        <f>IF(OR(AND(E43="Нет",F43="Нет"),AND(E43="Да",F43="Нет"),AND(E43="Да",F43="Да")),0,1)</f>
        <v>0</v>
      </c>
      <c r="AG43" s="196">
        <f>IF(AND(Q43="Россия"),1,0)</f>
        <v>0</v>
      </c>
      <c r="AH43" s="196">
        <f>Z43*AG43</f>
        <v>0</v>
      </c>
      <c r="AI43" s="72" t="s">
        <v>97</v>
      </c>
    </row>
    <row r="44" spans="1:35" ht="50.1" customHeight="1" x14ac:dyDescent="0.45">
      <c r="A44" s="182" t="s">
        <v>267</v>
      </c>
      <c r="B44" s="182">
        <v>34</v>
      </c>
      <c r="C44" s="182">
        <v>59591</v>
      </c>
      <c r="D44" s="183" t="s">
        <v>268</v>
      </c>
      <c r="E44" s="184" t="s">
        <v>117</v>
      </c>
      <c r="F44" s="185" t="s">
        <v>77</v>
      </c>
      <c r="G44" s="186" t="s">
        <v>118</v>
      </c>
      <c r="H44" s="186" t="s">
        <v>118</v>
      </c>
      <c r="I44" s="187"/>
      <c r="J44" s="188" t="s">
        <v>206</v>
      </c>
      <c r="K44" s="182" t="s">
        <v>214</v>
      </c>
      <c r="L44" s="182">
        <v>8</v>
      </c>
      <c r="M44" s="182" t="s">
        <v>208</v>
      </c>
      <c r="N44" s="189">
        <v>8</v>
      </c>
      <c r="O44" s="182" t="s">
        <v>209</v>
      </c>
      <c r="P44" s="182" t="s">
        <v>210</v>
      </c>
      <c r="Q44" s="185" t="s">
        <v>211</v>
      </c>
      <c r="R44" s="190">
        <v>1640</v>
      </c>
      <c r="S44" s="191">
        <v>0</v>
      </c>
      <c r="T44" s="192" t="s">
        <v>107</v>
      </c>
      <c r="U44" s="190">
        <v>0</v>
      </c>
      <c r="V44" s="193">
        <f>ROUND(ROUND(S44,2)*ROUND(L44,3),2)</f>
        <v>0</v>
      </c>
      <c r="W44" s="193">
        <f>ROUND(V44*IF(UPPER(T44)="20%",20,1)*IF(UPPER(T44)="18%",18,1)*IF(UPPER(T44)="10%",10,1)*IF(UPPER(T44)="НДС не облагается",0,1)/100,2)</f>
        <v>0</v>
      </c>
      <c r="X44" s="193">
        <f>ROUND(W44+V44,2)</f>
        <v>0</v>
      </c>
      <c r="Y44" s="194">
        <f>IF(S44&gt;IF(U44=0,S44,U44),1,0)</f>
        <v>0</v>
      </c>
      <c r="Z44" s="194">
        <f t="shared" si="0"/>
        <v>0</v>
      </c>
      <c r="AA44" s="194">
        <f t="shared" si="1"/>
        <v>0</v>
      </c>
      <c r="AB44" s="194">
        <f t="shared" si="2"/>
        <v>0</v>
      </c>
      <c r="AC44" s="195">
        <f t="shared" si="3"/>
        <v>1</v>
      </c>
      <c r="AD44" s="195">
        <f>IF(AND(E44="Да",OR(AND(F44 = "Да",ISBLANK(G44)),AND(F44 = "Да", G44 = "В соответствии с техническим заданием"),AND(F44 = "Нет",NOT(G44 = "В соответствии с техническим заданием")))),1,0)</f>
        <v>0</v>
      </c>
      <c r="AE44" s="196">
        <f>IF(AND(E44="Да",OR(AND(F44 = "Да",ISBLANK(H44)),AND(F44 = "Да", H44 = "В соответствии с техническим заданием"),AND(F44 = "Нет",NOT(H44 = "В соответствии с техническим заданием")))),1,0)</f>
        <v>0</v>
      </c>
      <c r="AF44" s="196">
        <f>IF(OR(AND(E44="Нет",F44="Нет"),AND(E44="Да",F44="Нет"),AND(E44="Да",F44="Да")),0,1)</f>
        <v>0</v>
      </c>
      <c r="AG44" s="196">
        <f>IF(AND(Q44="Россия"),1,0)</f>
        <v>0</v>
      </c>
      <c r="AH44" s="196">
        <f>Z44*AG44</f>
        <v>0</v>
      </c>
      <c r="AI44" s="72" t="s">
        <v>97</v>
      </c>
    </row>
    <row r="45" spans="1:35" ht="50.1" customHeight="1" x14ac:dyDescent="0.45">
      <c r="A45" s="182" t="s">
        <v>269</v>
      </c>
      <c r="B45" s="182">
        <v>35</v>
      </c>
      <c r="C45" s="182">
        <v>60533</v>
      </c>
      <c r="D45" s="183" t="s">
        <v>205</v>
      </c>
      <c r="E45" s="184" t="s">
        <v>117</v>
      </c>
      <c r="F45" s="185" t="s">
        <v>77</v>
      </c>
      <c r="G45" s="186" t="s">
        <v>118</v>
      </c>
      <c r="H45" s="186" t="s">
        <v>118</v>
      </c>
      <c r="I45" s="187"/>
      <c r="J45" s="188" t="s">
        <v>206</v>
      </c>
      <c r="K45" s="182" t="s">
        <v>207</v>
      </c>
      <c r="L45" s="182">
        <v>3</v>
      </c>
      <c r="M45" s="182" t="s">
        <v>208</v>
      </c>
      <c r="N45" s="189">
        <v>4</v>
      </c>
      <c r="O45" s="182" t="s">
        <v>209</v>
      </c>
      <c r="P45" s="182" t="s">
        <v>210</v>
      </c>
      <c r="Q45" s="185" t="s">
        <v>211</v>
      </c>
      <c r="R45" s="190">
        <v>4251</v>
      </c>
      <c r="S45" s="191">
        <v>0</v>
      </c>
      <c r="T45" s="192" t="s">
        <v>107</v>
      </c>
      <c r="U45" s="190">
        <v>0</v>
      </c>
      <c r="V45" s="193">
        <f>ROUND(ROUND(S45,2)*ROUND(L45,3),2)</f>
        <v>0</v>
      </c>
      <c r="W45" s="193">
        <f>ROUND(V45*IF(UPPER(T45)="20%",20,1)*IF(UPPER(T45)="18%",18,1)*IF(UPPER(T45)="10%",10,1)*IF(UPPER(T45)="НДС не облагается",0,1)/100,2)</f>
        <v>0</v>
      </c>
      <c r="X45" s="193">
        <f>ROUND(W45+V45,2)</f>
        <v>0</v>
      </c>
      <c r="Y45" s="194">
        <f>IF(S45&gt;IF(U45=0,S45,U45),1,0)</f>
        <v>0</v>
      </c>
      <c r="Z45" s="194">
        <f t="shared" si="0"/>
        <v>0</v>
      </c>
      <c r="AA45" s="194">
        <f t="shared" si="1"/>
        <v>0</v>
      </c>
      <c r="AB45" s="194">
        <f t="shared" si="2"/>
        <v>0</v>
      </c>
      <c r="AC45" s="195">
        <f t="shared" si="3"/>
        <v>1</v>
      </c>
      <c r="AD45" s="195">
        <f>IF(AND(E45="Да",OR(AND(F45 = "Да",ISBLANK(G45)),AND(F45 = "Да", G45 = "В соответствии с техническим заданием"),AND(F45 = "Нет",NOT(G45 = "В соответствии с техническим заданием")))),1,0)</f>
        <v>0</v>
      </c>
      <c r="AE45" s="196">
        <f>IF(AND(E45="Да",OR(AND(F45 = "Да",ISBLANK(H45)),AND(F45 = "Да", H45 = "В соответствии с техническим заданием"),AND(F45 = "Нет",NOT(H45 = "В соответствии с техническим заданием")))),1,0)</f>
        <v>0</v>
      </c>
      <c r="AF45" s="196">
        <f>IF(OR(AND(E45="Нет",F45="Нет"),AND(E45="Да",F45="Нет"),AND(E45="Да",F45="Да")),0,1)</f>
        <v>0</v>
      </c>
      <c r="AG45" s="196">
        <f>IF(AND(Q45="Россия"),1,0)</f>
        <v>0</v>
      </c>
      <c r="AH45" s="196">
        <f>Z45*AG45</f>
        <v>0</v>
      </c>
      <c r="AI45" s="72" t="s">
        <v>97</v>
      </c>
    </row>
    <row r="46" spans="1:35" ht="50.1" customHeight="1" x14ac:dyDescent="0.45">
      <c r="A46" s="182" t="s">
        <v>270</v>
      </c>
      <c r="B46" s="182">
        <v>36</v>
      </c>
      <c r="C46" s="182">
        <v>52536</v>
      </c>
      <c r="D46" s="183" t="s">
        <v>327</v>
      </c>
      <c r="E46" s="184" t="s">
        <v>117</v>
      </c>
      <c r="F46" s="185" t="s">
        <v>77</v>
      </c>
      <c r="G46" s="186" t="s">
        <v>118</v>
      </c>
      <c r="H46" s="186" t="s">
        <v>118</v>
      </c>
      <c r="I46" s="187"/>
      <c r="J46" s="188" t="s">
        <v>206</v>
      </c>
      <c r="K46" s="182" t="s">
        <v>207</v>
      </c>
      <c r="L46" s="182">
        <v>3</v>
      </c>
      <c r="M46" s="182" t="s">
        <v>208</v>
      </c>
      <c r="N46" s="189">
        <v>3</v>
      </c>
      <c r="O46" s="182" t="s">
        <v>209</v>
      </c>
      <c r="P46" s="182" t="s">
        <v>210</v>
      </c>
      <c r="Q46" s="185" t="s">
        <v>211</v>
      </c>
      <c r="R46" s="190">
        <v>4251</v>
      </c>
      <c r="S46" s="191">
        <v>0</v>
      </c>
      <c r="T46" s="192" t="s">
        <v>107</v>
      </c>
      <c r="U46" s="190">
        <v>0</v>
      </c>
      <c r="V46" s="193">
        <f>ROUND(ROUND(S46,2)*ROUND(L46,3),2)</f>
        <v>0</v>
      </c>
      <c r="W46" s="193">
        <f>ROUND(V46*IF(UPPER(T46)="20%",20,1)*IF(UPPER(T46)="18%",18,1)*IF(UPPER(T46)="10%",10,1)*IF(UPPER(T46)="НДС не облагается",0,1)/100,2)</f>
        <v>0</v>
      </c>
      <c r="X46" s="193">
        <f>ROUND(W46+V46,2)</f>
        <v>0</v>
      </c>
      <c r="Y46" s="194">
        <f>IF(S46&gt;IF(U46=0,S46,U46),1,0)</f>
        <v>0</v>
      </c>
      <c r="Z46" s="194">
        <f t="shared" si="0"/>
        <v>0</v>
      </c>
      <c r="AA46" s="194">
        <f t="shared" si="1"/>
        <v>0</v>
      </c>
      <c r="AB46" s="194">
        <f t="shared" si="2"/>
        <v>0</v>
      </c>
      <c r="AC46" s="195">
        <f t="shared" si="3"/>
        <v>1</v>
      </c>
      <c r="AD46" s="195">
        <f>IF(AND(E46="Да",OR(AND(F46 = "Да",ISBLANK(G46)),AND(F46 = "Да", G46 = "В соответствии с техническим заданием"),AND(F46 = "Нет",NOT(G46 = "В соответствии с техническим заданием")))),1,0)</f>
        <v>0</v>
      </c>
      <c r="AE46" s="196">
        <f>IF(AND(E46="Да",OR(AND(F46 = "Да",ISBLANK(H46)),AND(F46 = "Да", H46 = "В соответствии с техническим заданием"),AND(F46 = "Нет",NOT(H46 = "В соответствии с техническим заданием")))),1,0)</f>
        <v>0</v>
      </c>
      <c r="AF46" s="196">
        <f>IF(OR(AND(E46="Нет",F46="Нет"),AND(E46="Да",F46="Нет"),AND(E46="Да",F46="Да")),0,1)</f>
        <v>0</v>
      </c>
      <c r="AG46" s="196">
        <f>IF(AND(Q46="Россия"),1,0)</f>
        <v>0</v>
      </c>
      <c r="AH46" s="196">
        <f>Z46*AG46</f>
        <v>0</v>
      </c>
      <c r="AI46" s="72" t="s">
        <v>97</v>
      </c>
    </row>
    <row r="47" spans="1:35" ht="50.1" customHeight="1" x14ac:dyDescent="0.45">
      <c r="A47" s="182" t="s">
        <v>271</v>
      </c>
      <c r="B47" s="182">
        <v>37</v>
      </c>
      <c r="C47" s="182">
        <v>57339</v>
      </c>
      <c r="D47" s="183" t="s">
        <v>272</v>
      </c>
      <c r="E47" s="184" t="s">
        <v>117</v>
      </c>
      <c r="F47" s="185" t="s">
        <v>77</v>
      </c>
      <c r="G47" s="186" t="s">
        <v>118</v>
      </c>
      <c r="H47" s="186" t="s">
        <v>118</v>
      </c>
      <c r="I47" s="187"/>
      <c r="J47" s="188" t="s">
        <v>206</v>
      </c>
      <c r="K47" s="182" t="s">
        <v>207</v>
      </c>
      <c r="L47" s="182">
        <v>2</v>
      </c>
      <c r="M47" s="182" t="s">
        <v>208</v>
      </c>
      <c r="N47" s="189">
        <v>2</v>
      </c>
      <c r="O47" s="182" t="s">
        <v>209</v>
      </c>
      <c r="P47" s="182" t="s">
        <v>210</v>
      </c>
      <c r="Q47" s="185" t="s">
        <v>211</v>
      </c>
      <c r="R47" s="190">
        <v>1630</v>
      </c>
      <c r="S47" s="191">
        <v>0</v>
      </c>
      <c r="T47" s="192" t="s">
        <v>107</v>
      </c>
      <c r="U47" s="190">
        <v>0</v>
      </c>
      <c r="V47" s="193">
        <f>ROUND(ROUND(S47,2)*ROUND(L47,3),2)</f>
        <v>0</v>
      </c>
      <c r="W47" s="193">
        <f>ROUND(V47*IF(UPPER(T47)="20%",20,1)*IF(UPPER(T47)="18%",18,1)*IF(UPPER(T47)="10%",10,1)*IF(UPPER(T47)="НДС не облагается",0,1)/100,2)</f>
        <v>0</v>
      </c>
      <c r="X47" s="193">
        <f>ROUND(W47+V47,2)</f>
        <v>0</v>
      </c>
      <c r="Y47" s="194">
        <f>IF(S47&gt;IF(U47=0,S47,U47),1,0)</f>
        <v>0</v>
      </c>
      <c r="Z47" s="194">
        <f t="shared" si="0"/>
        <v>0</v>
      </c>
      <c r="AA47" s="194">
        <f t="shared" si="1"/>
        <v>0</v>
      </c>
      <c r="AB47" s="194">
        <f t="shared" si="2"/>
        <v>0</v>
      </c>
      <c r="AC47" s="195">
        <f t="shared" si="3"/>
        <v>1</v>
      </c>
      <c r="AD47" s="195">
        <f>IF(AND(E47="Да",OR(AND(F47 = "Да",ISBLANK(G47)),AND(F47 = "Да", G47 = "В соответствии с техническим заданием"),AND(F47 = "Нет",NOT(G47 = "В соответствии с техническим заданием")))),1,0)</f>
        <v>0</v>
      </c>
      <c r="AE47" s="196">
        <f>IF(AND(E47="Да",OR(AND(F47 = "Да",ISBLANK(H47)),AND(F47 = "Да", H47 = "В соответствии с техническим заданием"),AND(F47 = "Нет",NOT(H47 = "В соответствии с техническим заданием")))),1,0)</f>
        <v>0</v>
      </c>
      <c r="AF47" s="196">
        <f>IF(OR(AND(E47="Нет",F47="Нет"),AND(E47="Да",F47="Нет"),AND(E47="Да",F47="Да")),0,1)</f>
        <v>0</v>
      </c>
      <c r="AG47" s="196">
        <f>IF(AND(Q47="Россия"),1,0)</f>
        <v>0</v>
      </c>
      <c r="AH47" s="196">
        <f>Z47*AG47</f>
        <v>0</v>
      </c>
      <c r="AI47" s="72" t="s">
        <v>97</v>
      </c>
    </row>
    <row r="48" spans="1:35" ht="50.1" customHeight="1" x14ac:dyDescent="0.45">
      <c r="A48" s="182" t="s">
        <v>273</v>
      </c>
      <c r="B48" s="182">
        <v>38</v>
      </c>
      <c r="C48" s="182">
        <v>57765</v>
      </c>
      <c r="D48" s="183" t="s">
        <v>274</v>
      </c>
      <c r="E48" s="184" t="s">
        <v>117</v>
      </c>
      <c r="F48" s="185" t="s">
        <v>77</v>
      </c>
      <c r="G48" s="186" t="s">
        <v>118</v>
      </c>
      <c r="H48" s="186" t="s">
        <v>118</v>
      </c>
      <c r="I48" s="187"/>
      <c r="J48" s="188" t="s">
        <v>206</v>
      </c>
      <c r="K48" s="182" t="s">
        <v>207</v>
      </c>
      <c r="L48" s="182">
        <v>3</v>
      </c>
      <c r="M48" s="182" t="s">
        <v>208</v>
      </c>
      <c r="N48" s="189">
        <v>3</v>
      </c>
      <c r="O48" s="182" t="s">
        <v>209</v>
      </c>
      <c r="P48" s="182" t="s">
        <v>210</v>
      </c>
      <c r="Q48" s="185" t="s">
        <v>211</v>
      </c>
      <c r="R48" s="190">
        <v>261</v>
      </c>
      <c r="S48" s="191">
        <v>0</v>
      </c>
      <c r="T48" s="192" t="s">
        <v>107</v>
      </c>
      <c r="U48" s="190">
        <v>0</v>
      </c>
      <c r="V48" s="193">
        <f>ROUND(ROUND(S48,2)*ROUND(L48,3),2)</f>
        <v>0</v>
      </c>
      <c r="W48" s="193">
        <f>ROUND(V48*IF(UPPER(T48)="20%",20,1)*IF(UPPER(T48)="18%",18,1)*IF(UPPER(T48)="10%",10,1)*IF(UPPER(T48)="НДС не облагается",0,1)/100,2)</f>
        <v>0</v>
      </c>
      <c r="X48" s="193">
        <f>ROUND(W48+V48,2)</f>
        <v>0</v>
      </c>
      <c r="Y48" s="194">
        <f>IF(S48&gt;IF(U48=0,S48,U48),1,0)</f>
        <v>0</v>
      </c>
      <c r="Z48" s="194">
        <f t="shared" si="0"/>
        <v>0</v>
      </c>
      <c r="AA48" s="194">
        <f t="shared" si="1"/>
        <v>0</v>
      </c>
      <c r="AB48" s="194">
        <f t="shared" si="2"/>
        <v>0</v>
      </c>
      <c r="AC48" s="195">
        <f t="shared" si="3"/>
        <v>1</v>
      </c>
      <c r="AD48" s="195">
        <f>IF(AND(E48="Да",OR(AND(F48 = "Да",ISBLANK(G48)),AND(F48 = "Да", G48 = "В соответствии с техническим заданием"),AND(F48 = "Нет",NOT(G48 = "В соответствии с техническим заданием")))),1,0)</f>
        <v>0</v>
      </c>
      <c r="AE48" s="196">
        <f>IF(AND(E48="Да",OR(AND(F48 = "Да",ISBLANK(H48)),AND(F48 = "Да", H48 = "В соответствии с техническим заданием"),AND(F48 = "Нет",NOT(H48 = "В соответствии с техническим заданием")))),1,0)</f>
        <v>0</v>
      </c>
      <c r="AF48" s="196">
        <f>IF(OR(AND(E48="Нет",F48="Нет"),AND(E48="Да",F48="Нет"),AND(E48="Да",F48="Да")),0,1)</f>
        <v>0</v>
      </c>
      <c r="AG48" s="196">
        <f>IF(AND(Q48="Россия"),1,0)</f>
        <v>0</v>
      </c>
      <c r="AH48" s="196">
        <f>Z48*AG48</f>
        <v>0</v>
      </c>
      <c r="AI48" s="72" t="s">
        <v>97</v>
      </c>
    </row>
    <row r="49" spans="1:35" ht="50.1" customHeight="1" x14ac:dyDescent="0.45">
      <c r="A49" s="182" t="s">
        <v>275</v>
      </c>
      <c r="B49" s="182">
        <v>39</v>
      </c>
      <c r="C49" s="182">
        <v>61027</v>
      </c>
      <c r="D49" s="183" t="s">
        <v>276</v>
      </c>
      <c r="E49" s="184" t="s">
        <v>117</v>
      </c>
      <c r="F49" s="185" t="s">
        <v>77</v>
      </c>
      <c r="G49" s="186" t="s">
        <v>118</v>
      </c>
      <c r="H49" s="186" t="s">
        <v>118</v>
      </c>
      <c r="I49" s="187"/>
      <c r="J49" s="188" t="s">
        <v>206</v>
      </c>
      <c r="K49" s="182" t="s">
        <v>207</v>
      </c>
      <c r="L49" s="182">
        <v>1</v>
      </c>
      <c r="M49" s="182" t="s">
        <v>208</v>
      </c>
      <c r="N49" s="189">
        <v>1</v>
      </c>
      <c r="O49" s="182" t="s">
        <v>209</v>
      </c>
      <c r="P49" s="182" t="s">
        <v>210</v>
      </c>
      <c r="Q49" s="185" t="s">
        <v>211</v>
      </c>
      <c r="R49" s="190">
        <v>197</v>
      </c>
      <c r="S49" s="191">
        <v>0</v>
      </c>
      <c r="T49" s="192" t="s">
        <v>107</v>
      </c>
      <c r="U49" s="190">
        <v>0</v>
      </c>
      <c r="V49" s="193">
        <f>ROUND(ROUND(S49,2)*ROUND(L49,3),2)</f>
        <v>0</v>
      </c>
      <c r="W49" s="193">
        <f>ROUND(V49*IF(UPPER(T49)="20%",20,1)*IF(UPPER(T49)="18%",18,1)*IF(UPPER(T49)="10%",10,1)*IF(UPPER(T49)="НДС не облагается",0,1)/100,2)</f>
        <v>0</v>
      </c>
      <c r="X49" s="193">
        <f>ROUND(W49+V49,2)</f>
        <v>0</v>
      </c>
      <c r="Y49" s="194">
        <f>IF(S49&gt;IF(U49=0,S49,U49),1,0)</f>
        <v>0</v>
      </c>
      <c r="Z49" s="194">
        <f t="shared" si="0"/>
        <v>0</v>
      </c>
      <c r="AA49" s="194">
        <f t="shared" si="1"/>
        <v>0</v>
      </c>
      <c r="AB49" s="194">
        <f t="shared" si="2"/>
        <v>0</v>
      </c>
      <c r="AC49" s="195">
        <f t="shared" si="3"/>
        <v>1</v>
      </c>
      <c r="AD49" s="195">
        <f>IF(AND(E49="Да",OR(AND(F49 = "Да",ISBLANK(G49)),AND(F49 = "Да", G49 = "В соответствии с техническим заданием"),AND(F49 = "Нет",NOT(G49 = "В соответствии с техническим заданием")))),1,0)</f>
        <v>0</v>
      </c>
      <c r="AE49" s="196">
        <f>IF(AND(E49="Да",OR(AND(F49 = "Да",ISBLANK(H49)),AND(F49 = "Да", H49 = "В соответствии с техническим заданием"),AND(F49 = "Нет",NOT(H49 = "В соответствии с техническим заданием")))),1,0)</f>
        <v>0</v>
      </c>
      <c r="AF49" s="196">
        <f>IF(OR(AND(E49="Нет",F49="Нет"),AND(E49="Да",F49="Нет"),AND(E49="Да",F49="Да")),0,1)</f>
        <v>0</v>
      </c>
      <c r="AG49" s="196">
        <f>IF(AND(Q49="Россия"),1,0)</f>
        <v>0</v>
      </c>
      <c r="AH49" s="196">
        <f>Z49*AG49</f>
        <v>0</v>
      </c>
      <c r="AI49" s="72" t="s">
        <v>97</v>
      </c>
    </row>
    <row r="50" spans="1:35" ht="50.1" customHeight="1" x14ac:dyDescent="0.45">
      <c r="A50" s="182" t="s">
        <v>277</v>
      </c>
      <c r="B50" s="182">
        <v>40</v>
      </c>
      <c r="C50" s="182">
        <v>62051</v>
      </c>
      <c r="D50" s="183" t="s">
        <v>278</v>
      </c>
      <c r="E50" s="184" t="s">
        <v>77</v>
      </c>
      <c r="F50" s="185" t="s">
        <v>77</v>
      </c>
      <c r="G50" s="186" t="s">
        <v>118</v>
      </c>
      <c r="H50" s="186" t="s">
        <v>118</v>
      </c>
      <c r="I50" s="187"/>
      <c r="J50" s="188" t="s">
        <v>206</v>
      </c>
      <c r="K50" s="182" t="s">
        <v>214</v>
      </c>
      <c r="L50" s="182">
        <v>1</v>
      </c>
      <c r="M50" s="182" t="s">
        <v>208</v>
      </c>
      <c r="N50" s="189">
        <v>1</v>
      </c>
      <c r="O50" s="182" t="s">
        <v>209</v>
      </c>
      <c r="P50" s="182" t="s">
        <v>210</v>
      </c>
      <c r="Q50" s="185" t="s">
        <v>211</v>
      </c>
      <c r="R50" s="190">
        <v>69</v>
      </c>
      <c r="S50" s="191">
        <v>0</v>
      </c>
      <c r="T50" s="192" t="s">
        <v>107</v>
      </c>
      <c r="U50" s="190">
        <v>0</v>
      </c>
      <c r="V50" s="193">
        <f>ROUND(ROUND(S50,2)*ROUND(L50,3),2)</f>
        <v>0</v>
      </c>
      <c r="W50" s="193">
        <f>ROUND(V50*IF(UPPER(T50)="20%",20,1)*IF(UPPER(T50)="18%",18,1)*IF(UPPER(T50)="10%",10,1)*IF(UPPER(T50)="НДС не облагается",0,1)/100,2)</f>
        <v>0</v>
      </c>
      <c r="X50" s="193">
        <f>ROUND(W50+V50,2)</f>
        <v>0</v>
      </c>
      <c r="Y50" s="194">
        <f>IF(S50&gt;IF(U50=0,S50,U50),1,0)</f>
        <v>0</v>
      </c>
      <c r="Z50" s="194">
        <f t="shared" si="0"/>
        <v>0</v>
      </c>
      <c r="AA50" s="194">
        <f t="shared" si="1"/>
        <v>0</v>
      </c>
      <c r="AB50" s="194">
        <f t="shared" si="2"/>
        <v>0</v>
      </c>
      <c r="AC50" s="195">
        <f t="shared" si="3"/>
        <v>1</v>
      </c>
      <c r="AD50" s="195">
        <f>IF(AND(E50="Да",OR(AND(F50 = "Да",ISBLANK(G50)),AND(F50 = "Да", G50 = "В соответствии с техническим заданием"),AND(F50 = "Нет",NOT(G50 = "В соответствии с техническим заданием")))),1,0)</f>
        <v>0</v>
      </c>
      <c r="AE50" s="196">
        <f>IF(AND(E50="Да",OR(AND(F50 = "Да",ISBLANK(H50)),AND(F50 = "Да", H50 = "В соответствии с техническим заданием"),AND(F50 = "Нет",NOT(H50 = "В соответствии с техническим заданием")))),1,0)</f>
        <v>0</v>
      </c>
      <c r="AF50" s="196">
        <f>IF(OR(AND(E50="Нет",F50="Нет"),AND(E50="Да",F50="Нет"),AND(E50="Да",F50="Да")),0,1)</f>
        <v>0</v>
      </c>
      <c r="AG50" s="196">
        <f>IF(AND(Q50="Россия"),1,0)</f>
        <v>0</v>
      </c>
      <c r="AH50" s="196">
        <f>Z50*AG50</f>
        <v>0</v>
      </c>
      <c r="AI50" s="72" t="s">
        <v>97</v>
      </c>
    </row>
    <row r="51" spans="1:35" ht="50.1" customHeight="1" x14ac:dyDescent="0.45">
      <c r="A51" s="182" t="s">
        <v>279</v>
      </c>
      <c r="B51" s="182">
        <v>41</v>
      </c>
      <c r="C51" s="182">
        <v>59481</v>
      </c>
      <c r="D51" s="183" t="s">
        <v>280</v>
      </c>
      <c r="E51" s="184" t="s">
        <v>117</v>
      </c>
      <c r="F51" s="185" t="s">
        <v>77</v>
      </c>
      <c r="G51" s="186" t="s">
        <v>118</v>
      </c>
      <c r="H51" s="186" t="s">
        <v>118</v>
      </c>
      <c r="I51" s="187"/>
      <c r="J51" s="188" t="s">
        <v>206</v>
      </c>
      <c r="K51" s="182" t="s">
        <v>214</v>
      </c>
      <c r="L51" s="182">
        <v>1</v>
      </c>
      <c r="M51" s="182" t="s">
        <v>208</v>
      </c>
      <c r="N51" s="189">
        <v>1</v>
      </c>
      <c r="O51" s="182" t="s">
        <v>209</v>
      </c>
      <c r="P51" s="182" t="s">
        <v>210</v>
      </c>
      <c r="Q51" s="185" t="s">
        <v>211</v>
      </c>
      <c r="R51" s="190">
        <v>354</v>
      </c>
      <c r="S51" s="191">
        <v>0</v>
      </c>
      <c r="T51" s="192" t="s">
        <v>107</v>
      </c>
      <c r="U51" s="190">
        <v>0</v>
      </c>
      <c r="V51" s="193">
        <f>ROUND(ROUND(S51,2)*ROUND(L51,3),2)</f>
        <v>0</v>
      </c>
      <c r="W51" s="193">
        <f>ROUND(V51*IF(UPPER(T51)="20%",20,1)*IF(UPPER(T51)="18%",18,1)*IF(UPPER(T51)="10%",10,1)*IF(UPPER(T51)="НДС не облагается",0,1)/100,2)</f>
        <v>0</v>
      </c>
      <c r="X51" s="193">
        <f>ROUND(W51+V51,2)</f>
        <v>0</v>
      </c>
      <c r="Y51" s="194">
        <f>IF(S51&gt;IF(U51=0,S51,U51),1,0)</f>
        <v>0</v>
      </c>
      <c r="Z51" s="194">
        <f t="shared" si="0"/>
        <v>0</v>
      </c>
      <c r="AA51" s="194">
        <f t="shared" si="1"/>
        <v>0</v>
      </c>
      <c r="AB51" s="194">
        <f t="shared" si="2"/>
        <v>0</v>
      </c>
      <c r="AC51" s="195">
        <f t="shared" si="3"/>
        <v>1</v>
      </c>
      <c r="AD51" s="195">
        <f>IF(AND(E51="Да",OR(AND(F51 = "Да",ISBLANK(G51)),AND(F51 = "Да", G51 = "В соответствии с техническим заданием"),AND(F51 = "Нет",NOT(G51 = "В соответствии с техническим заданием")))),1,0)</f>
        <v>0</v>
      </c>
      <c r="AE51" s="196">
        <f>IF(AND(E51="Да",OR(AND(F51 = "Да",ISBLANK(H51)),AND(F51 = "Да", H51 = "В соответствии с техническим заданием"),AND(F51 = "Нет",NOT(H51 = "В соответствии с техническим заданием")))),1,0)</f>
        <v>0</v>
      </c>
      <c r="AF51" s="196">
        <f>IF(OR(AND(E51="Нет",F51="Нет"),AND(E51="Да",F51="Нет"),AND(E51="Да",F51="Да")),0,1)</f>
        <v>0</v>
      </c>
      <c r="AG51" s="196">
        <f>IF(AND(Q51="Россия"),1,0)</f>
        <v>0</v>
      </c>
      <c r="AH51" s="196">
        <f>Z51*AG51</f>
        <v>0</v>
      </c>
      <c r="AI51" s="72" t="s">
        <v>97</v>
      </c>
    </row>
    <row r="52" spans="1:35" ht="50.1" customHeight="1" x14ac:dyDescent="0.45">
      <c r="A52" s="182" t="s">
        <v>281</v>
      </c>
      <c r="B52" s="182">
        <v>42</v>
      </c>
      <c r="C52" s="182">
        <v>57869</v>
      </c>
      <c r="D52" s="183" t="s">
        <v>282</v>
      </c>
      <c r="E52" s="184" t="s">
        <v>117</v>
      </c>
      <c r="F52" s="185" t="s">
        <v>77</v>
      </c>
      <c r="G52" s="186" t="s">
        <v>118</v>
      </c>
      <c r="H52" s="186" t="s">
        <v>118</v>
      </c>
      <c r="I52" s="187"/>
      <c r="J52" s="188" t="s">
        <v>206</v>
      </c>
      <c r="K52" s="182" t="s">
        <v>214</v>
      </c>
      <c r="L52" s="182">
        <v>3</v>
      </c>
      <c r="M52" s="182" t="s">
        <v>208</v>
      </c>
      <c r="N52" s="189">
        <v>3</v>
      </c>
      <c r="O52" s="182" t="s">
        <v>209</v>
      </c>
      <c r="P52" s="182" t="s">
        <v>210</v>
      </c>
      <c r="Q52" s="185" t="s">
        <v>211</v>
      </c>
      <c r="R52" s="190">
        <v>705</v>
      </c>
      <c r="S52" s="191">
        <v>0</v>
      </c>
      <c r="T52" s="192" t="s">
        <v>107</v>
      </c>
      <c r="U52" s="190">
        <v>0</v>
      </c>
      <c r="V52" s="193">
        <f>ROUND(ROUND(S52,2)*ROUND(L52,3),2)</f>
        <v>0</v>
      </c>
      <c r="W52" s="193">
        <f>ROUND(V52*IF(UPPER(T52)="20%",20,1)*IF(UPPER(T52)="18%",18,1)*IF(UPPER(T52)="10%",10,1)*IF(UPPER(T52)="НДС не облагается",0,1)/100,2)</f>
        <v>0</v>
      </c>
      <c r="X52" s="193">
        <f>ROUND(W52+V52,2)</f>
        <v>0</v>
      </c>
      <c r="Y52" s="194">
        <f>IF(S52&gt;IF(U52=0,S52,U52),1,0)</f>
        <v>0</v>
      </c>
      <c r="Z52" s="194">
        <f t="shared" si="0"/>
        <v>0</v>
      </c>
      <c r="AA52" s="194">
        <f t="shared" si="1"/>
        <v>0</v>
      </c>
      <c r="AB52" s="194">
        <f t="shared" si="2"/>
        <v>0</v>
      </c>
      <c r="AC52" s="195">
        <f t="shared" si="3"/>
        <v>1</v>
      </c>
      <c r="AD52" s="195">
        <f>IF(AND(E52="Да",OR(AND(F52 = "Да",ISBLANK(G52)),AND(F52 = "Да", G52 = "В соответствии с техническим заданием"),AND(F52 = "Нет",NOT(G52 = "В соответствии с техническим заданием")))),1,0)</f>
        <v>0</v>
      </c>
      <c r="AE52" s="196">
        <f>IF(AND(E52="Да",OR(AND(F52 = "Да",ISBLANK(H52)),AND(F52 = "Да", H52 = "В соответствии с техническим заданием"),AND(F52 = "Нет",NOT(H52 = "В соответствии с техническим заданием")))),1,0)</f>
        <v>0</v>
      </c>
      <c r="AF52" s="196">
        <f>IF(OR(AND(E52="Нет",F52="Нет"),AND(E52="Да",F52="Нет"),AND(E52="Да",F52="Да")),0,1)</f>
        <v>0</v>
      </c>
      <c r="AG52" s="196">
        <f>IF(AND(Q52="Россия"),1,0)</f>
        <v>0</v>
      </c>
      <c r="AH52" s="196">
        <f>Z52*AG52</f>
        <v>0</v>
      </c>
      <c r="AI52" s="72" t="s">
        <v>97</v>
      </c>
    </row>
    <row r="53" spans="1:35" ht="50.1" customHeight="1" x14ac:dyDescent="0.45">
      <c r="A53" s="182" t="s">
        <v>283</v>
      </c>
      <c r="B53" s="182">
        <v>43</v>
      </c>
      <c r="C53" s="182">
        <v>57123</v>
      </c>
      <c r="D53" s="183" t="s">
        <v>284</v>
      </c>
      <c r="E53" s="184" t="s">
        <v>117</v>
      </c>
      <c r="F53" s="185" t="s">
        <v>77</v>
      </c>
      <c r="G53" s="186" t="s">
        <v>118</v>
      </c>
      <c r="H53" s="186" t="s">
        <v>118</v>
      </c>
      <c r="I53" s="187"/>
      <c r="J53" s="188" t="s">
        <v>206</v>
      </c>
      <c r="K53" s="182" t="s">
        <v>214</v>
      </c>
      <c r="L53" s="182">
        <v>4</v>
      </c>
      <c r="M53" s="182" t="s">
        <v>208</v>
      </c>
      <c r="N53" s="189">
        <v>4</v>
      </c>
      <c r="O53" s="182" t="s">
        <v>209</v>
      </c>
      <c r="P53" s="182" t="s">
        <v>210</v>
      </c>
      <c r="Q53" s="185" t="s">
        <v>211</v>
      </c>
      <c r="R53" s="190">
        <v>784</v>
      </c>
      <c r="S53" s="191">
        <v>0</v>
      </c>
      <c r="T53" s="192" t="s">
        <v>107</v>
      </c>
      <c r="U53" s="190">
        <v>0</v>
      </c>
      <c r="V53" s="193">
        <f>ROUND(ROUND(S53,2)*ROUND(L53,3),2)</f>
        <v>0</v>
      </c>
      <c r="W53" s="193">
        <f>ROUND(V53*IF(UPPER(T53)="20%",20,1)*IF(UPPER(T53)="18%",18,1)*IF(UPPER(T53)="10%",10,1)*IF(UPPER(T53)="НДС не облагается",0,1)/100,2)</f>
        <v>0</v>
      </c>
      <c r="X53" s="193">
        <f>ROUND(W53+V53,2)</f>
        <v>0</v>
      </c>
      <c r="Y53" s="194">
        <f>IF(S53&gt;IF(U53=0,S53,U53),1,0)</f>
        <v>0</v>
      </c>
      <c r="Z53" s="194">
        <f t="shared" si="0"/>
        <v>0</v>
      </c>
      <c r="AA53" s="194">
        <f t="shared" si="1"/>
        <v>0</v>
      </c>
      <c r="AB53" s="194">
        <f t="shared" si="2"/>
        <v>0</v>
      </c>
      <c r="AC53" s="195">
        <f t="shared" si="3"/>
        <v>1</v>
      </c>
      <c r="AD53" s="195">
        <f>IF(AND(E53="Да",OR(AND(F53 = "Да",ISBLANK(G53)),AND(F53 = "Да", G53 = "В соответствии с техническим заданием"),AND(F53 = "Нет",NOT(G53 = "В соответствии с техническим заданием")))),1,0)</f>
        <v>0</v>
      </c>
      <c r="AE53" s="196">
        <f>IF(AND(E53="Да",OR(AND(F53 = "Да",ISBLANK(H53)),AND(F53 = "Да", H53 = "В соответствии с техническим заданием"),AND(F53 = "Нет",NOT(H53 = "В соответствии с техническим заданием")))),1,0)</f>
        <v>0</v>
      </c>
      <c r="AF53" s="196">
        <f>IF(OR(AND(E53="Нет",F53="Нет"),AND(E53="Да",F53="Нет"),AND(E53="Да",F53="Да")),0,1)</f>
        <v>0</v>
      </c>
      <c r="AG53" s="196">
        <f>IF(AND(Q53="Россия"),1,0)</f>
        <v>0</v>
      </c>
      <c r="AH53" s="196">
        <f>Z53*AG53</f>
        <v>0</v>
      </c>
      <c r="AI53" s="72" t="s">
        <v>97</v>
      </c>
    </row>
    <row r="54" spans="1:35" ht="50.1" customHeight="1" x14ac:dyDescent="0.45">
      <c r="A54" s="182" t="s">
        <v>285</v>
      </c>
      <c r="B54" s="182">
        <v>44</v>
      </c>
      <c r="C54" s="182">
        <v>60139</v>
      </c>
      <c r="D54" s="183" t="s">
        <v>286</v>
      </c>
      <c r="E54" s="184" t="s">
        <v>77</v>
      </c>
      <c r="F54" s="185" t="s">
        <v>77</v>
      </c>
      <c r="G54" s="186" t="s">
        <v>118</v>
      </c>
      <c r="H54" s="186" t="s">
        <v>118</v>
      </c>
      <c r="I54" s="187"/>
      <c r="J54" s="188" t="s">
        <v>206</v>
      </c>
      <c r="K54" s="182" t="s">
        <v>214</v>
      </c>
      <c r="L54" s="182">
        <v>4</v>
      </c>
      <c r="M54" s="182" t="s">
        <v>208</v>
      </c>
      <c r="N54" s="189">
        <v>4</v>
      </c>
      <c r="O54" s="182" t="s">
        <v>209</v>
      </c>
      <c r="P54" s="182" t="s">
        <v>210</v>
      </c>
      <c r="Q54" s="185" t="s">
        <v>211</v>
      </c>
      <c r="R54" s="190">
        <v>236</v>
      </c>
      <c r="S54" s="191">
        <v>0</v>
      </c>
      <c r="T54" s="192" t="s">
        <v>107</v>
      </c>
      <c r="U54" s="190">
        <v>0</v>
      </c>
      <c r="V54" s="193">
        <f>ROUND(ROUND(S54,2)*ROUND(L54,3),2)</f>
        <v>0</v>
      </c>
      <c r="W54" s="193">
        <f>ROUND(V54*IF(UPPER(T54)="20%",20,1)*IF(UPPER(T54)="18%",18,1)*IF(UPPER(T54)="10%",10,1)*IF(UPPER(T54)="НДС не облагается",0,1)/100,2)</f>
        <v>0</v>
      </c>
      <c r="X54" s="193">
        <f>ROUND(W54+V54,2)</f>
        <v>0</v>
      </c>
      <c r="Y54" s="194">
        <f>IF(S54&gt;IF(U54=0,S54,U54),1,0)</f>
        <v>0</v>
      </c>
      <c r="Z54" s="194">
        <f t="shared" si="0"/>
        <v>0</v>
      </c>
      <c r="AA54" s="194">
        <f t="shared" si="1"/>
        <v>0</v>
      </c>
      <c r="AB54" s="194">
        <f t="shared" si="2"/>
        <v>0</v>
      </c>
      <c r="AC54" s="195">
        <f t="shared" si="3"/>
        <v>1</v>
      </c>
      <c r="AD54" s="195">
        <f>IF(AND(E54="Да",OR(AND(F54 = "Да",ISBLANK(G54)),AND(F54 = "Да", G54 = "В соответствии с техническим заданием"),AND(F54 = "Нет",NOT(G54 = "В соответствии с техническим заданием")))),1,0)</f>
        <v>0</v>
      </c>
      <c r="AE54" s="196">
        <f>IF(AND(E54="Да",OR(AND(F54 = "Да",ISBLANK(H54)),AND(F54 = "Да", H54 = "В соответствии с техническим заданием"),AND(F54 = "Нет",NOT(H54 = "В соответствии с техническим заданием")))),1,0)</f>
        <v>0</v>
      </c>
      <c r="AF54" s="196">
        <f>IF(OR(AND(E54="Нет",F54="Нет"),AND(E54="Да",F54="Нет"),AND(E54="Да",F54="Да")),0,1)</f>
        <v>0</v>
      </c>
      <c r="AG54" s="196">
        <f>IF(AND(Q54="Россия"),1,0)</f>
        <v>0</v>
      </c>
      <c r="AH54" s="196">
        <f>Z54*AG54</f>
        <v>0</v>
      </c>
      <c r="AI54" s="72" t="s">
        <v>97</v>
      </c>
    </row>
    <row r="55" spans="1:35" ht="50.1" customHeight="1" x14ac:dyDescent="0.45">
      <c r="A55" s="182" t="s">
        <v>287</v>
      </c>
      <c r="B55" s="182">
        <v>45</v>
      </c>
      <c r="C55" s="182">
        <v>57855</v>
      </c>
      <c r="D55" s="183" t="s">
        <v>288</v>
      </c>
      <c r="E55" s="184" t="s">
        <v>117</v>
      </c>
      <c r="F55" s="185" t="s">
        <v>77</v>
      </c>
      <c r="G55" s="186" t="s">
        <v>118</v>
      </c>
      <c r="H55" s="186" t="s">
        <v>118</v>
      </c>
      <c r="I55" s="187"/>
      <c r="J55" s="188" t="s">
        <v>206</v>
      </c>
      <c r="K55" s="182" t="s">
        <v>214</v>
      </c>
      <c r="L55" s="182">
        <v>2</v>
      </c>
      <c r="M55" s="182" t="s">
        <v>208</v>
      </c>
      <c r="N55" s="189">
        <v>2</v>
      </c>
      <c r="O55" s="182" t="s">
        <v>209</v>
      </c>
      <c r="P55" s="182" t="s">
        <v>210</v>
      </c>
      <c r="Q55" s="185" t="s">
        <v>211</v>
      </c>
      <c r="R55" s="190">
        <v>1200</v>
      </c>
      <c r="S55" s="191">
        <v>0</v>
      </c>
      <c r="T55" s="192" t="s">
        <v>107</v>
      </c>
      <c r="U55" s="190">
        <v>0</v>
      </c>
      <c r="V55" s="193">
        <f>ROUND(ROUND(S55,2)*ROUND(L55,3),2)</f>
        <v>0</v>
      </c>
      <c r="W55" s="193">
        <f>ROUND(V55*IF(UPPER(T55)="20%",20,1)*IF(UPPER(T55)="18%",18,1)*IF(UPPER(T55)="10%",10,1)*IF(UPPER(T55)="НДС не облагается",0,1)/100,2)</f>
        <v>0</v>
      </c>
      <c r="X55" s="193">
        <f>ROUND(W55+V55,2)</f>
        <v>0</v>
      </c>
      <c r="Y55" s="194">
        <f>IF(S55&gt;IF(U55=0,S55,U55),1,0)</f>
        <v>0</v>
      </c>
      <c r="Z55" s="194">
        <f t="shared" si="0"/>
        <v>0</v>
      </c>
      <c r="AA55" s="194">
        <f t="shared" si="1"/>
        <v>0</v>
      </c>
      <c r="AB55" s="194">
        <f t="shared" si="2"/>
        <v>0</v>
      </c>
      <c r="AC55" s="195">
        <f t="shared" si="3"/>
        <v>1</v>
      </c>
      <c r="AD55" s="195">
        <f>IF(AND(E55="Да",OR(AND(F55 = "Да",ISBLANK(G55)),AND(F55 = "Да", G55 = "В соответствии с техническим заданием"),AND(F55 = "Нет",NOT(G55 = "В соответствии с техническим заданием")))),1,0)</f>
        <v>0</v>
      </c>
      <c r="AE55" s="196">
        <f>IF(AND(E55="Да",OR(AND(F55 = "Да",ISBLANK(H55)),AND(F55 = "Да", H55 = "В соответствии с техническим заданием"),AND(F55 = "Нет",NOT(H55 = "В соответствии с техническим заданием")))),1,0)</f>
        <v>0</v>
      </c>
      <c r="AF55" s="196">
        <f>IF(OR(AND(E55="Нет",F55="Нет"),AND(E55="Да",F55="Нет"),AND(E55="Да",F55="Да")),0,1)</f>
        <v>0</v>
      </c>
      <c r="AG55" s="196">
        <f>IF(AND(Q55="Россия"),1,0)</f>
        <v>0</v>
      </c>
      <c r="AH55" s="196">
        <f>Z55*AG55</f>
        <v>0</v>
      </c>
      <c r="AI55" s="72" t="s">
        <v>97</v>
      </c>
    </row>
    <row r="56" spans="1:35" ht="50.1" customHeight="1" x14ac:dyDescent="0.45">
      <c r="A56" s="182" t="s">
        <v>289</v>
      </c>
      <c r="B56" s="182">
        <v>46</v>
      </c>
      <c r="C56" s="182">
        <v>61</v>
      </c>
      <c r="D56" s="183" t="s">
        <v>290</v>
      </c>
      <c r="E56" s="184" t="s">
        <v>77</v>
      </c>
      <c r="F56" s="185" t="s">
        <v>77</v>
      </c>
      <c r="G56" s="186" t="s">
        <v>118</v>
      </c>
      <c r="H56" s="186" t="s">
        <v>118</v>
      </c>
      <c r="I56" s="187"/>
      <c r="J56" s="188" t="s">
        <v>206</v>
      </c>
      <c r="K56" s="182" t="s">
        <v>214</v>
      </c>
      <c r="L56" s="182">
        <v>300</v>
      </c>
      <c r="M56" s="182" t="s">
        <v>208</v>
      </c>
      <c r="N56" s="189">
        <v>300</v>
      </c>
      <c r="O56" s="182" t="s">
        <v>209</v>
      </c>
      <c r="P56" s="182" t="s">
        <v>210</v>
      </c>
      <c r="Q56" s="185" t="s">
        <v>211</v>
      </c>
      <c r="R56" s="190">
        <v>5400</v>
      </c>
      <c r="S56" s="191">
        <v>0</v>
      </c>
      <c r="T56" s="192" t="s">
        <v>107</v>
      </c>
      <c r="U56" s="190">
        <v>0</v>
      </c>
      <c r="V56" s="193">
        <f>ROUND(ROUND(S56,2)*ROUND(L56,3),2)</f>
        <v>0</v>
      </c>
      <c r="W56" s="193">
        <f>ROUND(V56*IF(UPPER(T56)="20%",20,1)*IF(UPPER(T56)="18%",18,1)*IF(UPPER(T56)="10%",10,1)*IF(UPPER(T56)="НДС не облагается",0,1)/100,2)</f>
        <v>0</v>
      </c>
      <c r="X56" s="193">
        <f>ROUND(W56+V56,2)</f>
        <v>0</v>
      </c>
      <c r="Y56" s="194">
        <f>IF(S56&gt;IF(U56=0,S56,U56),1,0)</f>
        <v>0</v>
      </c>
      <c r="Z56" s="194">
        <f t="shared" si="0"/>
        <v>0</v>
      </c>
      <c r="AA56" s="194">
        <f t="shared" si="1"/>
        <v>0</v>
      </c>
      <c r="AB56" s="194">
        <f t="shared" si="2"/>
        <v>0</v>
      </c>
      <c r="AC56" s="195">
        <f t="shared" si="3"/>
        <v>1</v>
      </c>
      <c r="AD56" s="195">
        <f>IF(AND(E56="Да",OR(AND(F56 = "Да",ISBLANK(G56)),AND(F56 = "Да", G56 = "В соответствии с техническим заданием"),AND(F56 = "Нет",NOT(G56 = "В соответствии с техническим заданием")))),1,0)</f>
        <v>0</v>
      </c>
      <c r="AE56" s="196">
        <f>IF(AND(E56="Да",OR(AND(F56 = "Да",ISBLANK(H56)),AND(F56 = "Да", H56 = "В соответствии с техническим заданием"),AND(F56 = "Нет",NOT(H56 = "В соответствии с техническим заданием")))),1,0)</f>
        <v>0</v>
      </c>
      <c r="AF56" s="196">
        <f>IF(OR(AND(E56="Нет",F56="Нет"),AND(E56="Да",F56="Нет"),AND(E56="Да",F56="Да")),0,1)</f>
        <v>0</v>
      </c>
      <c r="AG56" s="196">
        <f>IF(AND(Q56="Россия"),1,0)</f>
        <v>0</v>
      </c>
      <c r="AH56" s="196">
        <f>Z56*AG56</f>
        <v>0</v>
      </c>
      <c r="AI56" s="72" t="s">
        <v>97</v>
      </c>
    </row>
    <row r="57" spans="1:35" ht="50.1" customHeight="1" x14ac:dyDescent="0.45">
      <c r="A57" s="182" t="s">
        <v>291</v>
      </c>
      <c r="B57" s="182">
        <v>47</v>
      </c>
      <c r="C57" s="182">
        <v>16</v>
      </c>
      <c r="D57" s="183" t="s">
        <v>292</v>
      </c>
      <c r="E57" s="184" t="s">
        <v>77</v>
      </c>
      <c r="F57" s="185" t="s">
        <v>77</v>
      </c>
      <c r="G57" s="186" t="s">
        <v>118</v>
      </c>
      <c r="H57" s="186" t="s">
        <v>118</v>
      </c>
      <c r="I57" s="187"/>
      <c r="J57" s="188" t="s">
        <v>206</v>
      </c>
      <c r="K57" s="182" t="s">
        <v>214</v>
      </c>
      <c r="L57" s="182">
        <v>10</v>
      </c>
      <c r="M57" s="182" t="s">
        <v>208</v>
      </c>
      <c r="N57" s="189">
        <v>10</v>
      </c>
      <c r="O57" s="182" t="s">
        <v>209</v>
      </c>
      <c r="P57" s="182" t="s">
        <v>210</v>
      </c>
      <c r="Q57" s="185" t="s">
        <v>211</v>
      </c>
      <c r="R57" s="190">
        <v>1110</v>
      </c>
      <c r="S57" s="191">
        <v>0</v>
      </c>
      <c r="T57" s="192" t="s">
        <v>107</v>
      </c>
      <c r="U57" s="190">
        <v>0</v>
      </c>
      <c r="V57" s="193">
        <f>ROUND(ROUND(S57,2)*ROUND(L57,3),2)</f>
        <v>0</v>
      </c>
      <c r="W57" s="193">
        <f>ROUND(V57*IF(UPPER(T57)="20%",20,1)*IF(UPPER(T57)="18%",18,1)*IF(UPPER(T57)="10%",10,1)*IF(UPPER(T57)="НДС не облагается",0,1)/100,2)</f>
        <v>0</v>
      </c>
      <c r="X57" s="193">
        <f>ROUND(W57+V57,2)</f>
        <v>0</v>
      </c>
      <c r="Y57" s="194">
        <f>IF(S57&gt;IF(U57=0,S57,U57),1,0)</f>
        <v>0</v>
      </c>
      <c r="Z57" s="194">
        <f t="shared" si="0"/>
        <v>0</v>
      </c>
      <c r="AA57" s="194">
        <f t="shared" si="1"/>
        <v>0</v>
      </c>
      <c r="AB57" s="194">
        <f t="shared" si="2"/>
        <v>0</v>
      </c>
      <c r="AC57" s="195">
        <f t="shared" si="3"/>
        <v>1</v>
      </c>
      <c r="AD57" s="195">
        <f>IF(AND(E57="Да",OR(AND(F57 = "Да",ISBLANK(G57)),AND(F57 = "Да", G57 = "В соответствии с техническим заданием"),AND(F57 = "Нет",NOT(G57 = "В соответствии с техническим заданием")))),1,0)</f>
        <v>0</v>
      </c>
      <c r="AE57" s="196">
        <f>IF(AND(E57="Да",OR(AND(F57 = "Да",ISBLANK(H57)),AND(F57 = "Да", H57 = "В соответствии с техническим заданием"),AND(F57 = "Нет",NOT(H57 = "В соответствии с техническим заданием")))),1,0)</f>
        <v>0</v>
      </c>
      <c r="AF57" s="196">
        <f>IF(OR(AND(E57="Нет",F57="Нет"),AND(E57="Да",F57="Нет"),AND(E57="Да",F57="Да")),0,1)</f>
        <v>0</v>
      </c>
      <c r="AG57" s="196">
        <f>IF(AND(Q57="Россия"),1,0)</f>
        <v>0</v>
      </c>
      <c r="AH57" s="196">
        <f>Z57*AG57</f>
        <v>0</v>
      </c>
      <c r="AI57" s="72" t="s">
        <v>97</v>
      </c>
    </row>
    <row r="58" spans="1:35" ht="50.1" customHeight="1" x14ac:dyDescent="0.45">
      <c r="A58" s="182" t="s">
        <v>293</v>
      </c>
      <c r="B58" s="182">
        <v>48</v>
      </c>
      <c r="C58" s="182">
        <v>27756</v>
      </c>
      <c r="D58" s="183" t="s">
        <v>294</v>
      </c>
      <c r="E58" s="184" t="s">
        <v>77</v>
      </c>
      <c r="F58" s="185" t="s">
        <v>77</v>
      </c>
      <c r="G58" s="186" t="s">
        <v>118</v>
      </c>
      <c r="H58" s="186" t="s">
        <v>118</v>
      </c>
      <c r="I58" s="187"/>
      <c r="J58" s="188" t="s">
        <v>206</v>
      </c>
      <c r="K58" s="182" t="s">
        <v>214</v>
      </c>
      <c r="L58" s="182">
        <v>10</v>
      </c>
      <c r="M58" s="182" t="s">
        <v>208</v>
      </c>
      <c r="N58" s="189">
        <v>10</v>
      </c>
      <c r="O58" s="182" t="s">
        <v>209</v>
      </c>
      <c r="P58" s="182" t="s">
        <v>210</v>
      </c>
      <c r="Q58" s="185" t="s">
        <v>211</v>
      </c>
      <c r="R58" s="190">
        <v>1280</v>
      </c>
      <c r="S58" s="191">
        <v>0</v>
      </c>
      <c r="T58" s="192" t="s">
        <v>107</v>
      </c>
      <c r="U58" s="190">
        <v>0</v>
      </c>
      <c r="V58" s="193">
        <f>ROUND(ROUND(S58,2)*ROUND(L58,3),2)</f>
        <v>0</v>
      </c>
      <c r="W58" s="193">
        <f>ROUND(V58*IF(UPPER(T58)="20%",20,1)*IF(UPPER(T58)="18%",18,1)*IF(UPPER(T58)="10%",10,1)*IF(UPPER(T58)="НДС не облагается",0,1)/100,2)</f>
        <v>0</v>
      </c>
      <c r="X58" s="193">
        <f>ROUND(W58+V58,2)</f>
        <v>0</v>
      </c>
      <c r="Y58" s="194">
        <f>IF(S58&gt;IF(U58=0,S58,U58),1,0)</f>
        <v>0</v>
      </c>
      <c r="Z58" s="194">
        <f t="shared" si="0"/>
        <v>0</v>
      </c>
      <c r="AA58" s="194">
        <f t="shared" si="1"/>
        <v>0</v>
      </c>
      <c r="AB58" s="194">
        <f t="shared" si="2"/>
        <v>0</v>
      </c>
      <c r="AC58" s="195">
        <f t="shared" si="3"/>
        <v>1</v>
      </c>
      <c r="AD58" s="195">
        <f>IF(AND(E58="Да",OR(AND(F58 = "Да",ISBLANK(G58)),AND(F58 = "Да", G58 = "В соответствии с техническим заданием"),AND(F58 = "Нет",NOT(G58 = "В соответствии с техническим заданием")))),1,0)</f>
        <v>0</v>
      </c>
      <c r="AE58" s="196">
        <f>IF(AND(E58="Да",OR(AND(F58 = "Да",ISBLANK(H58)),AND(F58 = "Да", H58 = "В соответствии с техническим заданием"),AND(F58 = "Нет",NOT(H58 = "В соответствии с техническим заданием")))),1,0)</f>
        <v>0</v>
      </c>
      <c r="AF58" s="196">
        <f>IF(OR(AND(E58="Нет",F58="Нет"),AND(E58="Да",F58="Нет"),AND(E58="Да",F58="Да")),0,1)</f>
        <v>0</v>
      </c>
      <c r="AG58" s="196">
        <f>IF(AND(Q58="Россия"),1,0)</f>
        <v>0</v>
      </c>
      <c r="AH58" s="196">
        <f>Z58*AG58</f>
        <v>0</v>
      </c>
      <c r="AI58" s="72" t="s">
        <v>97</v>
      </c>
    </row>
    <row r="59" spans="1:35" ht="50.1" customHeight="1" x14ac:dyDescent="0.45">
      <c r="A59" s="182" t="s">
        <v>295</v>
      </c>
      <c r="B59" s="182">
        <v>49</v>
      </c>
      <c r="C59" s="182">
        <v>52565</v>
      </c>
      <c r="D59" s="183" t="s">
        <v>296</v>
      </c>
      <c r="E59" s="184" t="s">
        <v>77</v>
      </c>
      <c r="F59" s="185" t="s">
        <v>77</v>
      </c>
      <c r="G59" s="186" t="s">
        <v>118</v>
      </c>
      <c r="H59" s="186" t="s">
        <v>118</v>
      </c>
      <c r="I59" s="187"/>
      <c r="J59" s="188" t="s">
        <v>206</v>
      </c>
      <c r="K59" s="182" t="s">
        <v>214</v>
      </c>
      <c r="L59" s="182">
        <v>10</v>
      </c>
      <c r="M59" s="182" t="s">
        <v>208</v>
      </c>
      <c r="N59" s="189">
        <v>10</v>
      </c>
      <c r="O59" s="182" t="s">
        <v>209</v>
      </c>
      <c r="P59" s="182" t="s">
        <v>210</v>
      </c>
      <c r="Q59" s="185" t="s">
        <v>211</v>
      </c>
      <c r="R59" s="190">
        <v>3040</v>
      </c>
      <c r="S59" s="191">
        <v>0</v>
      </c>
      <c r="T59" s="192" t="s">
        <v>107</v>
      </c>
      <c r="U59" s="190">
        <v>0</v>
      </c>
      <c r="V59" s="193">
        <f>ROUND(ROUND(S59,2)*ROUND(L59,3),2)</f>
        <v>0</v>
      </c>
      <c r="W59" s="193">
        <f>ROUND(V59*IF(UPPER(T59)="20%",20,1)*IF(UPPER(T59)="18%",18,1)*IF(UPPER(T59)="10%",10,1)*IF(UPPER(T59)="НДС не облагается",0,1)/100,2)</f>
        <v>0</v>
      </c>
      <c r="X59" s="193">
        <f>ROUND(W59+V59,2)</f>
        <v>0</v>
      </c>
      <c r="Y59" s="194">
        <f>IF(S59&gt;IF(U59=0,S59,U59),1,0)</f>
        <v>0</v>
      </c>
      <c r="Z59" s="194">
        <f t="shared" si="0"/>
        <v>0</v>
      </c>
      <c r="AA59" s="194">
        <f t="shared" si="1"/>
        <v>0</v>
      </c>
      <c r="AB59" s="194">
        <f t="shared" si="2"/>
        <v>0</v>
      </c>
      <c r="AC59" s="195">
        <f t="shared" si="3"/>
        <v>1</v>
      </c>
      <c r="AD59" s="195">
        <f>IF(AND(E59="Да",OR(AND(F59 = "Да",ISBLANK(G59)),AND(F59 = "Да", G59 = "В соответствии с техническим заданием"),AND(F59 = "Нет",NOT(G59 = "В соответствии с техническим заданием")))),1,0)</f>
        <v>0</v>
      </c>
      <c r="AE59" s="196">
        <f>IF(AND(E59="Да",OR(AND(F59 = "Да",ISBLANK(H59)),AND(F59 = "Да", H59 = "В соответствии с техническим заданием"),AND(F59 = "Нет",NOT(H59 = "В соответствии с техническим заданием")))),1,0)</f>
        <v>0</v>
      </c>
      <c r="AF59" s="196">
        <f>IF(OR(AND(E59="Нет",F59="Нет"),AND(E59="Да",F59="Нет"),AND(E59="Да",F59="Да")),0,1)</f>
        <v>0</v>
      </c>
      <c r="AG59" s="196">
        <f>IF(AND(Q59="Россия"),1,0)</f>
        <v>0</v>
      </c>
      <c r="AH59" s="196">
        <f>Z59*AG59</f>
        <v>0</v>
      </c>
      <c r="AI59" s="72" t="s">
        <v>97</v>
      </c>
    </row>
    <row r="60" spans="1:35" ht="50.1" customHeight="1" x14ac:dyDescent="0.45">
      <c r="A60" s="182" t="s">
        <v>297</v>
      </c>
      <c r="B60" s="182">
        <v>50</v>
      </c>
      <c r="C60" s="182">
        <v>397</v>
      </c>
      <c r="D60" s="183" t="s">
        <v>298</v>
      </c>
      <c r="E60" s="184" t="s">
        <v>77</v>
      </c>
      <c r="F60" s="185" t="s">
        <v>77</v>
      </c>
      <c r="G60" s="186" t="s">
        <v>118</v>
      </c>
      <c r="H60" s="186" t="s">
        <v>118</v>
      </c>
      <c r="I60" s="187"/>
      <c r="J60" s="188" t="s">
        <v>206</v>
      </c>
      <c r="K60" s="182" t="s">
        <v>214</v>
      </c>
      <c r="L60" s="182">
        <v>1</v>
      </c>
      <c r="M60" s="182" t="s">
        <v>208</v>
      </c>
      <c r="N60" s="189">
        <v>1</v>
      </c>
      <c r="O60" s="182" t="s">
        <v>209</v>
      </c>
      <c r="P60" s="182" t="s">
        <v>210</v>
      </c>
      <c r="Q60" s="185" t="s">
        <v>211</v>
      </c>
      <c r="R60" s="190">
        <v>97</v>
      </c>
      <c r="S60" s="191">
        <v>0</v>
      </c>
      <c r="T60" s="192" t="s">
        <v>107</v>
      </c>
      <c r="U60" s="190">
        <v>0</v>
      </c>
      <c r="V60" s="193">
        <f>ROUND(ROUND(S60,2)*ROUND(L60,3),2)</f>
        <v>0</v>
      </c>
      <c r="W60" s="193">
        <f>ROUND(V60*IF(UPPER(T60)="20%",20,1)*IF(UPPER(T60)="18%",18,1)*IF(UPPER(T60)="10%",10,1)*IF(UPPER(T60)="НДС не облагается",0,1)/100,2)</f>
        <v>0</v>
      </c>
      <c r="X60" s="193">
        <f>ROUND(W60+V60,2)</f>
        <v>0</v>
      </c>
      <c r="Y60" s="194">
        <f>IF(S60&gt;IF(U60=0,S60,U60),1,0)</f>
        <v>0</v>
      </c>
      <c r="Z60" s="194">
        <f t="shared" si="0"/>
        <v>0</v>
      </c>
      <c r="AA60" s="194">
        <f t="shared" si="1"/>
        <v>0</v>
      </c>
      <c r="AB60" s="194">
        <f t="shared" si="2"/>
        <v>0</v>
      </c>
      <c r="AC60" s="195">
        <f t="shared" si="3"/>
        <v>1</v>
      </c>
      <c r="AD60" s="195">
        <f>IF(AND(E60="Да",OR(AND(F60 = "Да",ISBLANK(G60)),AND(F60 = "Да", G60 = "В соответствии с техническим заданием"),AND(F60 = "Нет",NOT(G60 = "В соответствии с техническим заданием")))),1,0)</f>
        <v>0</v>
      </c>
      <c r="AE60" s="196">
        <f>IF(AND(E60="Да",OR(AND(F60 = "Да",ISBLANK(H60)),AND(F60 = "Да", H60 = "В соответствии с техническим заданием"),AND(F60 = "Нет",NOT(H60 = "В соответствии с техническим заданием")))),1,0)</f>
        <v>0</v>
      </c>
      <c r="AF60" s="196">
        <f>IF(OR(AND(E60="Нет",F60="Нет"),AND(E60="Да",F60="Нет"),AND(E60="Да",F60="Да")),0,1)</f>
        <v>0</v>
      </c>
      <c r="AG60" s="196">
        <f>IF(AND(Q60="Россия"),1,0)</f>
        <v>0</v>
      </c>
      <c r="AH60" s="196">
        <f>Z60*AG60</f>
        <v>0</v>
      </c>
      <c r="AI60" s="72" t="s">
        <v>97</v>
      </c>
    </row>
    <row r="61" spans="1:35" ht="50.1" customHeight="1" x14ac:dyDescent="0.45">
      <c r="A61" s="182" t="s">
        <v>299</v>
      </c>
      <c r="B61" s="182">
        <v>51</v>
      </c>
      <c r="C61" s="182">
        <v>62702</v>
      </c>
      <c r="D61" s="183" t="s">
        <v>300</v>
      </c>
      <c r="E61" s="184" t="s">
        <v>77</v>
      </c>
      <c r="F61" s="185" t="s">
        <v>77</v>
      </c>
      <c r="G61" s="186" t="s">
        <v>118</v>
      </c>
      <c r="H61" s="186" t="s">
        <v>118</v>
      </c>
      <c r="I61" s="187"/>
      <c r="J61" s="188" t="s">
        <v>206</v>
      </c>
      <c r="K61" s="182" t="s">
        <v>214</v>
      </c>
      <c r="L61" s="182">
        <v>4</v>
      </c>
      <c r="M61" s="182" t="s">
        <v>208</v>
      </c>
      <c r="N61" s="189">
        <v>4</v>
      </c>
      <c r="O61" s="182" t="s">
        <v>209</v>
      </c>
      <c r="P61" s="182" t="s">
        <v>210</v>
      </c>
      <c r="Q61" s="185" t="s">
        <v>211</v>
      </c>
      <c r="R61" s="190">
        <v>256</v>
      </c>
      <c r="S61" s="191">
        <v>0</v>
      </c>
      <c r="T61" s="192" t="s">
        <v>107</v>
      </c>
      <c r="U61" s="190">
        <v>0</v>
      </c>
      <c r="V61" s="193">
        <f>ROUND(ROUND(S61,2)*ROUND(L61,3),2)</f>
        <v>0</v>
      </c>
      <c r="W61" s="193">
        <f>ROUND(V61*IF(UPPER(T61)="20%",20,1)*IF(UPPER(T61)="18%",18,1)*IF(UPPER(T61)="10%",10,1)*IF(UPPER(T61)="НДС не облагается",0,1)/100,2)</f>
        <v>0</v>
      </c>
      <c r="X61" s="193">
        <f>ROUND(W61+V61,2)</f>
        <v>0</v>
      </c>
      <c r="Y61" s="194">
        <f>IF(S61&gt;IF(U61=0,S61,U61),1,0)</f>
        <v>0</v>
      </c>
      <c r="Z61" s="194">
        <f t="shared" si="0"/>
        <v>0</v>
      </c>
      <c r="AA61" s="194">
        <f t="shared" si="1"/>
        <v>0</v>
      </c>
      <c r="AB61" s="194">
        <f t="shared" si="2"/>
        <v>0</v>
      </c>
      <c r="AC61" s="195">
        <f t="shared" si="3"/>
        <v>1</v>
      </c>
      <c r="AD61" s="195">
        <f>IF(AND(E61="Да",OR(AND(F61 = "Да",ISBLANK(G61)),AND(F61 = "Да", G61 = "В соответствии с техническим заданием"),AND(F61 = "Нет",NOT(G61 = "В соответствии с техническим заданием")))),1,0)</f>
        <v>0</v>
      </c>
      <c r="AE61" s="196">
        <f>IF(AND(E61="Да",OR(AND(F61 = "Да",ISBLANK(H61)),AND(F61 = "Да", H61 = "В соответствии с техническим заданием"),AND(F61 = "Нет",NOT(H61 = "В соответствии с техническим заданием")))),1,0)</f>
        <v>0</v>
      </c>
      <c r="AF61" s="196">
        <f>IF(OR(AND(E61="Нет",F61="Нет"),AND(E61="Да",F61="Нет"),AND(E61="Да",F61="Да")),0,1)</f>
        <v>0</v>
      </c>
      <c r="AG61" s="196">
        <f>IF(AND(Q61="Россия"),1,0)</f>
        <v>0</v>
      </c>
      <c r="AH61" s="196">
        <f>Z61*AG61</f>
        <v>0</v>
      </c>
      <c r="AI61" s="72" t="s">
        <v>97</v>
      </c>
    </row>
    <row r="62" spans="1:35" ht="50.1" customHeight="1" x14ac:dyDescent="0.45">
      <c r="A62" s="182" t="s">
        <v>301</v>
      </c>
      <c r="B62" s="182">
        <v>52</v>
      </c>
      <c r="C62" s="182">
        <v>47</v>
      </c>
      <c r="D62" s="183" t="s">
        <v>302</v>
      </c>
      <c r="E62" s="184" t="s">
        <v>77</v>
      </c>
      <c r="F62" s="185" t="s">
        <v>77</v>
      </c>
      <c r="G62" s="186" t="s">
        <v>118</v>
      </c>
      <c r="H62" s="186" t="s">
        <v>118</v>
      </c>
      <c r="I62" s="187"/>
      <c r="J62" s="188" t="s">
        <v>206</v>
      </c>
      <c r="K62" s="182" t="s">
        <v>214</v>
      </c>
      <c r="L62" s="182">
        <v>4</v>
      </c>
      <c r="M62" s="182" t="s">
        <v>208</v>
      </c>
      <c r="N62" s="189">
        <v>4</v>
      </c>
      <c r="O62" s="182" t="s">
        <v>209</v>
      </c>
      <c r="P62" s="182" t="s">
        <v>210</v>
      </c>
      <c r="Q62" s="185" t="s">
        <v>211</v>
      </c>
      <c r="R62" s="190">
        <v>2772</v>
      </c>
      <c r="S62" s="191">
        <v>0</v>
      </c>
      <c r="T62" s="192" t="s">
        <v>107</v>
      </c>
      <c r="U62" s="190">
        <v>0</v>
      </c>
      <c r="V62" s="193">
        <f>ROUND(ROUND(S62,2)*ROUND(L62,3),2)</f>
        <v>0</v>
      </c>
      <c r="W62" s="193">
        <f>ROUND(V62*IF(UPPER(T62)="20%",20,1)*IF(UPPER(T62)="18%",18,1)*IF(UPPER(T62)="10%",10,1)*IF(UPPER(T62)="НДС не облагается",0,1)/100,2)</f>
        <v>0</v>
      </c>
      <c r="X62" s="193">
        <f>ROUND(W62+V62,2)</f>
        <v>0</v>
      </c>
      <c r="Y62" s="194">
        <f>IF(S62&gt;IF(U62=0,S62,U62),1,0)</f>
        <v>0</v>
      </c>
      <c r="Z62" s="194">
        <f t="shared" si="0"/>
        <v>0</v>
      </c>
      <c r="AA62" s="194">
        <f t="shared" si="1"/>
        <v>0</v>
      </c>
      <c r="AB62" s="194">
        <f t="shared" si="2"/>
        <v>0</v>
      </c>
      <c r="AC62" s="195">
        <f t="shared" si="3"/>
        <v>1</v>
      </c>
      <c r="AD62" s="195">
        <f>IF(AND(E62="Да",OR(AND(F62 = "Да",ISBLANK(G62)),AND(F62 = "Да", G62 = "В соответствии с техническим заданием"),AND(F62 = "Нет",NOT(G62 = "В соответствии с техническим заданием")))),1,0)</f>
        <v>0</v>
      </c>
      <c r="AE62" s="196">
        <f>IF(AND(E62="Да",OR(AND(F62 = "Да",ISBLANK(H62)),AND(F62 = "Да", H62 = "В соответствии с техническим заданием"),AND(F62 = "Нет",NOT(H62 = "В соответствии с техническим заданием")))),1,0)</f>
        <v>0</v>
      </c>
      <c r="AF62" s="196">
        <f>IF(OR(AND(E62="Нет",F62="Нет"),AND(E62="Да",F62="Нет"),AND(E62="Да",F62="Да")),0,1)</f>
        <v>0</v>
      </c>
      <c r="AG62" s="196">
        <f>IF(AND(Q62="Россия"),1,0)</f>
        <v>0</v>
      </c>
      <c r="AH62" s="196">
        <f>Z62*AG62</f>
        <v>0</v>
      </c>
      <c r="AI62" s="72" t="s">
        <v>97</v>
      </c>
    </row>
    <row r="63" spans="1:35" ht="50.1" customHeight="1" x14ac:dyDescent="0.45">
      <c r="A63" s="182" t="s">
        <v>303</v>
      </c>
      <c r="B63" s="182">
        <v>53</v>
      </c>
      <c r="C63" s="182">
        <v>57741</v>
      </c>
      <c r="D63" s="183" t="s">
        <v>304</v>
      </c>
      <c r="E63" s="184" t="s">
        <v>77</v>
      </c>
      <c r="F63" s="185" t="s">
        <v>77</v>
      </c>
      <c r="G63" s="186" t="s">
        <v>118</v>
      </c>
      <c r="H63" s="186" t="s">
        <v>118</v>
      </c>
      <c r="I63" s="187"/>
      <c r="J63" s="188" t="s">
        <v>206</v>
      </c>
      <c r="K63" s="182" t="s">
        <v>214</v>
      </c>
      <c r="L63" s="182">
        <v>4</v>
      </c>
      <c r="M63" s="182" t="s">
        <v>208</v>
      </c>
      <c r="N63" s="189">
        <v>4</v>
      </c>
      <c r="O63" s="182" t="s">
        <v>209</v>
      </c>
      <c r="P63" s="182" t="s">
        <v>210</v>
      </c>
      <c r="Q63" s="185" t="s">
        <v>211</v>
      </c>
      <c r="R63" s="190">
        <v>156</v>
      </c>
      <c r="S63" s="191">
        <v>0</v>
      </c>
      <c r="T63" s="192" t="s">
        <v>107</v>
      </c>
      <c r="U63" s="190">
        <v>0</v>
      </c>
      <c r="V63" s="193">
        <f>ROUND(ROUND(S63,2)*ROUND(L63,3),2)</f>
        <v>0</v>
      </c>
      <c r="W63" s="193">
        <f>ROUND(V63*IF(UPPER(T63)="20%",20,1)*IF(UPPER(T63)="18%",18,1)*IF(UPPER(T63)="10%",10,1)*IF(UPPER(T63)="НДС не облагается",0,1)/100,2)</f>
        <v>0</v>
      </c>
      <c r="X63" s="193">
        <f>ROUND(W63+V63,2)</f>
        <v>0</v>
      </c>
      <c r="Y63" s="194">
        <f>IF(S63&gt;IF(U63=0,S63,U63),1,0)</f>
        <v>0</v>
      </c>
      <c r="Z63" s="194">
        <f t="shared" si="0"/>
        <v>0</v>
      </c>
      <c r="AA63" s="194">
        <f t="shared" si="1"/>
        <v>0</v>
      </c>
      <c r="AB63" s="194">
        <f t="shared" si="2"/>
        <v>0</v>
      </c>
      <c r="AC63" s="195">
        <f t="shared" si="3"/>
        <v>1</v>
      </c>
      <c r="AD63" s="195">
        <f>IF(AND(E63="Да",OR(AND(F63 = "Да",ISBLANK(G63)),AND(F63 = "Да", G63 = "В соответствии с техническим заданием"),AND(F63 = "Нет",NOT(G63 = "В соответствии с техническим заданием")))),1,0)</f>
        <v>0</v>
      </c>
      <c r="AE63" s="196">
        <f>IF(AND(E63="Да",OR(AND(F63 = "Да",ISBLANK(H63)),AND(F63 = "Да", H63 = "В соответствии с техническим заданием"),AND(F63 = "Нет",NOT(H63 = "В соответствии с техническим заданием")))),1,0)</f>
        <v>0</v>
      </c>
      <c r="AF63" s="196">
        <f>IF(OR(AND(E63="Нет",F63="Нет"),AND(E63="Да",F63="Нет"),AND(E63="Да",F63="Да")),0,1)</f>
        <v>0</v>
      </c>
      <c r="AG63" s="196">
        <f>IF(AND(Q63="Россия"),1,0)</f>
        <v>0</v>
      </c>
      <c r="AH63" s="196">
        <f>Z63*AG63</f>
        <v>0</v>
      </c>
      <c r="AI63" s="72" t="s">
        <v>97</v>
      </c>
    </row>
    <row r="64" spans="1:35" ht="50.1" customHeight="1" x14ac:dyDescent="0.45">
      <c r="A64" s="182" t="s">
        <v>305</v>
      </c>
      <c r="B64" s="182">
        <v>54</v>
      </c>
      <c r="C64" s="182">
        <v>52818</v>
      </c>
      <c r="D64" s="183" t="s">
        <v>306</v>
      </c>
      <c r="E64" s="184" t="s">
        <v>77</v>
      </c>
      <c r="F64" s="185" t="s">
        <v>77</v>
      </c>
      <c r="G64" s="186" t="s">
        <v>118</v>
      </c>
      <c r="H64" s="186" t="s">
        <v>118</v>
      </c>
      <c r="I64" s="187"/>
      <c r="J64" s="188" t="s">
        <v>206</v>
      </c>
      <c r="K64" s="182" t="s">
        <v>214</v>
      </c>
      <c r="L64" s="182">
        <v>2</v>
      </c>
      <c r="M64" s="182" t="s">
        <v>208</v>
      </c>
      <c r="N64" s="189">
        <v>2</v>
      </c>
      <c r="O64" s="182" t="s">
        <v>209</v>
      </c>
      <c r="P64" s="182" t="s">
        <v>210</v>
      </c>
      <c r="Q64" s="185" t="s">
        <v>211</v>
      </c>
      <c r="R64" s="190">
        <v>2500</v>
      </c>
      <c r="S64" s="191">
        <v>0</v>
      </c>
      <c r="T64" s="192" t="s">
        <v>107</v>
      </c>
      <c r="U64" s="190">
        <v>0</v>
      </c>
      <c r="V64" s="193">
        <f>ROUND(ROUND(S64,2)*ROUND(L64,3),2)</f>
        <v>0</v>
      </c>
      <c r="W64" s="193">
        <f>ROUND(V64*IF(UPPER(T64)="20%",20,1)*IF(UPPER(T64)="18%",18,1)*IF(UPPER(T64)="10%",10,1)*IF(UPPER(T64)="НДС не облагается",0,1)/100,2)</f>
        <v>0</v>
      </c>
      <c r="X64" s="193">
        <f>ROUND(W64+V64,2)</f>
        <v>0</v>
      </c>
      <c r="Y64" s="194">
        <f>IF(S64&gt;IF(U64=0,S64,U64),1,0)</f>
        <v>0</v>
      </c>
      <c r="Z64" s="194">
        <f t="shared" si="0"/>
        <v>0</v>
      </c>
      <c r="AA64" s="194">
        <f t="shared" si="1"/>
        <v>0</v>
      </c>
      <c r="AB64" s="194">
        <f t="shared" si="2"/>
        <v>0</v>
      </c>
      <c r="AC64" s="195">
        <f t="shared" si="3"/>
        <v>1</v>
      </c>
      <c r="AD64" s="195">
        <f>IF(AND(E64="Да",OR(AND(F64 = "Да",ISBLANK(G64)),AND(F64 = "Да", G64 = "В соответствии с техническим заданием"),AND(F64 = "Нет",NOT(G64 = "В соответствии с техническим заданием")))),1,0)</f>
        <v>0</v>
      </c>
      <c r="AE64" s="196">
        <f>IF(AND(E64="Да",OR(AND(F64 = "Да",ISBLANK(H64)),AND(F64 = "Да", H64 = "В соответствии с техническим заданием"),AND(F64 = "Нет",NOT(H64 = "В соответствии с техническим заданием")))),1,0)</f>
        <v>0</v>
      </c>
      <c r="AF64" s="196">
        <f>IF(OR(AND(E64="Нет",F64="Нет"),AND(E64="Да",F64="Нет"),AND(E64="Да",F64="Да")),0,1)</f>
        <v>0</v>
      </c>
      <c r="AG64" s="196">
        <f>IF(AND(Q64="Россия"),1,0)</f>
        <v>0</v>
      </c>
      <c r="AH64" s="196">
        <f>Z64*AG64</f>
        <v>0</v>
      </c>
      <c r="AI64" s="72" t="s">
        <v>97</v>
      </c>
    </row>
    <row r="65" spans="1:35" ht="50.1" customHeight="1" x14ac:dyDescent="0.45">
      <c r="A65" s="182" t="s">
        <v>307</v>
      </c>
      <c r="B65" s="182">
        <v>55</v>
      </c>
      <c r="C65" s="182">
        <v>57663</v>
      </c>
      <c r="D65" s="183" t="s">
        <v>308</v>
      </c>
      <c r="E65" s="184" t="s">
        <v>77</v>
      </c>
      <c r="F65" s="185" t="s">
        <v>77</v>
      </c>
      <c r="G65" s="186" t="s">
        <v>118</v>
      </c>
      <c r="H65" s="186" t="s">
        <v>118</v>
      </c>
      <c r="I65" s="187"/>
      <c r="J65" s="188" t="s">
        <v>206</v>
      </c>
      <c r="K65" s="182" t="s">
        <v>214</v>
      </c>
      <c r="L65" s="182">
        <v>4</v>
      </c>
      <c r="M65" s="182" t="s">
        <v>208</v>
      </c>
      <c r="N65" s="189">
        <v>4</v>
      </c>
      <c r="O65" s="182" t="s">
        <v>209</v>
      </c>
      <c r="P65" s="182" t="s">
        <v>210</v>
      </c>
      <c r="Q65" s="185" t="s">
        <v>211</v>
      </c>
      <c r="R65" s="190">
        <v>136</v>
      </c>
      <c r="S65" s="191">
        <v>0</v>
      </c>
      <c r="T65" s="192" t="s">
        <v>107</v>
      </c>
      <c r="U65" s="190">
        <v>0</v>
      </c>
      <c r="V65" s="193">
        <f>ROUND(ROUND(S65,2)*ROUND(L65,3),2)</f>
        <v>0</v>
      </c>
      <c r="W65" s="193">
        <f>ROUND(V65*IF(UPPER(T65)="20%",20,1)*IF(UPPER(T65)="18%",18,1)*IF(UPPER(T65)="10%",10,1)*IF(UPPER(T65)="НДС не облагается",0,1)/100,2)</f>
        <v>0</v>
      </c>
      <c r="X65" s="193">
        <f>ROUND(W65+V65,2)</f>
        <v>0</v>
      </c>
      <c r="Y65" s="194">
        <f>IF(S65&gt;IF(U65=0,S65,U65),1,0)</f>
        <v>0</v>
      </c>
      <c r="Z65" s="194">
        <f t="shared" si="0"/>
        <v>0</v>
      </c>
      <c r="AA65" s="194">
        <f t="shared" si="1"/>
        <v>0</v>
      </c>
      <c r="AB65" s="194">
        <f t="shared" si="2"/>
        <v>0</v>
      </c>
      <c r="AC65" s="195">
        <f t="shared" si="3"/>
        <v>1</v>
      </c>
      <c r="AD65" s="195">
        <f>IF(AND(E65="Да",OR(AND(F65 = "Да",ISBLANK(G65)),AND(F65 = "Да", G65 = "В соответствии с техническим заданием"),AND(F65 = "Нет",NOT(G65 = "В соответствии с техническим заданием")))),1,0)</f>
        <v>0</v>
      </c>
      <c r="AE65" s="196">
        <f>IF(AND(E65="Да",OR(AND(F65 = "Да",ISBLANK(H65)),AND(F65 = "Да", H65 = "В соответствии с техническим заданием"),AND(F65 = "Нет",NOT(H65 = "В соответствии с техническим заданием")))),1,0)</f>
        <v>0</v>
      </c>
      <c r="AF65" s="196">
        <f>IF(OR(AND(E65="Нет",F65="Нет"),AND(E65="Да",F65="Нет"),AND(E65="Да",F65="Да")),0,1)</f>
        <v>0</v>
      </c>
      <c r="AG65" s="196">
        <f>IF(AND(Q65="Россия"),1,0)</f>
        <v>0</v>
      </c>
      <c r="AH65" s="196">
        <f>Z65*AG65</f>
        <v>0</v>
      </c>
      <c r="AI65" s="72" t="s">
        <v>97</v>
      </c>
    </row>
    <row r="66" spans="1:35" ht="50.1" customHeight="1" x14ac:dyDescent="0.45">
      <c r="A66" s="182" t="s">
        <v>309</v>
      </c>
      <c r="B66" s="182">
        <v>56</v>
      </c>
      <c r="C66" s="182">
        <v>57659</v>
      </c>
      <c r="D66" s="183" t="s">
        <v>310</v>
      </c>
      <c r="E66" s="184" t="s">
        <v>77</v>
      </c>
      <c r="F66" s="185" t="s">
        <v>77</v>
      </c>
      <c r="G66" s="186" t="s">
        <v>118</v>
      </c>
      <c r="H66" s="186" t="s">
        <v>118</v>
      </c>
      <c r="I66" s="187"/>
      <c r="J66" s="188" t="s">
        <v>206</v>
      </c>
      <c r="K66" s="182" t="s">
        <v>214</v>
      </c>
      <c r="L66" s="182">
        <v>4</v>
      </c>
      <c r="M66" s="182" t="s">
        <v>208</v>
      </c>
      <c r="N66" s="189">
        <v>4</v>
      </c>
      <c r="O66" s="182" t="s">
        <v>209</v>
      </c>
      <c r="P66" s="182" t="s">
        <v>210</v>
      </c>
      <c r="Q66" s="185" t="s">
        <v>211</v>
      </c>
      <c r="R66" s="190">
        <v>232</v>
      </c>
      <c r="S66" s="191">
        <v>0</v>
      </c>
      <c r="T66" s="192" t="s">
        <v>107</v>
      </c>
      <c r="U66" s="190">
        <v>0</v>
      </c>
      <c r="V66" s="193">
        <f>ROUND(ROUND(S66,2)*ROUND(L66,3),2)</f>
        <v>0</v>
      </c>
      <c r="W66" s="193">
        <f>ROUND(V66*IF(UPPER(T66)="20%",20,1)*IF(UPPER(T66)="18%",18,1)*IF(UPPER(T66)="10%",10,1)*IF(UPPER(T66)="НДС не облагается",0,1)/100,2)</f>
        <v>0</v>
      </c>
      <c r="X66" s="193">
        <f>ROUND(W66+V66,2)</f>
        <v>0</v>
      </c>
      <c r="Y66" s="194">
        <f>IF(S66&gt;IF(U66=0,S66,U66),1,0)</f>
        <v>0</v>
      </c>
      <c r="Z66" s="194">
        <f t="shared" si="0"/>
        <v>0</v>
      </c>
      <c r="AA66" s="194">
        <f t="shared" si="1"/>
        <v>0</v>
      </c>
      <c r="AB66" s="194">
        <f t="shared" si="2"/>
        <v>0</v>
      </c>
      <c r="AC66" s="195">
        <f t="shared" si="3"/>
        <v>1</v>
      </c>
      <c r="AD66" s="195">
        <f>IF(AND(E66="Да",OR(AND(F66 = "Да",ISBLANK(G66)),AND(F66 = "Да", G66 = "В соответствии с техническим заданием"),AND(F66 = "Нет",NOT(G66 = "В соответствии с техническим заданием")))),1,0)</f>
        <v>0</v>
      </c>
      <c r="AE66" s="196">
        <f>IF(AND(E66="Да",OR(AND(F66 = "Да",ISBLANK(H66)),AND(F66 = "Да", H66 = "В соответствии с техническим заданием"),AND(F66 = "Нет",NOT(H66 = "В соответствии с техническим заданием")))),1,0)</f>
        <v>0</v>
      </c>
      <c r="AF66" s="196">
        <f>IF(OR(AND(E66="Нет",F66="Нет"),AND(E66="Да",F66="Нет"),AND(E66="Да",F66="Да")),0,1)</f>
        <v>0</v>
      </c>
      <c r="AG66" s="196">
        <f>IF(AND(Q66="Россия"),1,0)</f>
        <v>0</v>
      </c>
      <c r="AH66" s="196">
        <f>Z66*AG66</f>
        <v>0</v>
      </c>
      <c r="AI66" s="72" t="s">
        <v>97</v>
      </c>
    </row>
    <row r="67" spans="1:35" ht="50.1" customHeight="1" x14ac:dyDescent="0.45">
      <c r="A67" s="182" t="s">
        <v>311</v>
      </c>
      <c r="B67" s="182">
        <v>57</v>
      </c>
      <c r="C67" s="182">
        <v>57741</v>
      </c>
      <c r="D67" s="183" t="s">
        <v>312</v>
      </c>
      <c r="E67" s="184" t="s">
        <v>77</v>
      </c>
      <c r="F67" s="185" t="s">
        <v>77</v>
      </c>
      <c r="G67" s="186" t="s">
        <v>118</v>
      </c>
      <c r="H67" s="186" t="s">
        <v>118</v>
      </c>
      <c r="I67" s="187"/>
      <c r="J67" s="188" t="s">
        <v>206</v>
      </c>
      <c r="K67" s="182" t="s">
        <v>214</v>
      </c>
      <c r="L67" s="182">
        <v>4</v>
      </c>
      <c r="M67" s="182" t="s">
        <v>208</v>
      </c>
      <c r="N67" s="189">
        <v>4</v>
      </c>
      <c r="O67" s="182" t="s">
        <v>209</v>
      </c>
      <c r="P67" s="182" t="s">
        <v>210</v>
      </c>
      <c r="Q67" s="185" t="s">
        <v>211</v>
      </c>
      <c r="R67" s="190">
        <v>108</v>
      </c>
      <c r="S67" s="191">
        <v>0</v>
      </c>
      <c r="T67" s="192" t="s">
        <v>107</v>
      </c>
      <c r="U67" s="190">
        <v>0</v>
      </c>
      <c r="V67" s="193">
        <f>ROUND(ROUND(S67,2)*ROUND(L67,3),2)</f>
        <v>0</v>
      </c>
      <c r="W67" s="193">
        <f>ROUND(V67*IF(UPPER(T67)="20%",20,1)*IF(UPPER(T67)="18%",18,1)*IF(UPPER(T67)="10%",10,1)*IF(UPPER(T67)="НДС не облагается",0,1)/100,2)</f>
        <v>0</v>
      </c>
      <c r="X67" s="193">
        <f>ROUND(W67+V67,2)</f>
        <v>0</v>
      </c>
      <c r="Y67" s="194">
        <f>IF(S67&gt;IF(U67=0,S67,U67),1,0)</f>
        <v>0</v>
      </c>
      <c r="Z67" s="194">
        <f t="shared" si="0"/>
        <v>0</v>
      </c>
      <c r="AA67" s="194">
        <f t="shared" si="1"/>
        <v>0</v>
      </c>
      <c r="AB67" s="194">
        <f t="shared" si="2"/>
        <v>0</v>
      </c>
      <c r="AC67" s="195">
        <f t="shared" si="3"/>
        <v>1</v>
      </c>
      <c r="AD67" s="195">
        <f>IF(AND(E67="Да",OR(AND(F67 = "Да",ISBLANK(G67)),AND(F67 = "Да", G67 = "В соответствии с техническим заданием"),AND(F67 = "Нет",NOT(G67 = "В соответствии с техническим заданием")))),1,0)</f>
        <v>0</v>
      </c>
      <c r="AE67" s="196">
        <f>IF(AND(E67="Да",OR(AND(F67 = "Да",ISBLANK(H67)),AND(F67 = "Да", H67 = "В соответствии с техническим заданием"),AND(F67 = "Нет",NOT(H67 = "В соответствии с техническим заданием")))),1,0)</f>
        <v>0</v>
      </c>
      <c r="AF67" s="196">
        <f>IF(OR(AND(E67="Нет",F67="Нет"),AND(E67="Да",F67="Нет"),AND(E67="Да",F67="Да")),0,1)</f>
        <v>0</v>
      </c>
      <c r="AG67" s="196">
        <f>IF(AND(Q67="Россия"),1,0)</f>
        <v>0</v>
      </c>
      <c r="AH67" s="196">
        <f>Z67*AG67</f>
        <v>0</v>
      </c>
      <c r="AI67" s="72" t="s">
        <v>97</v>
      </c>
    </row>
    <row r="68" spans="1:35" ht="50.1" customHeight="1" x14ac:dyDescent="0.45">
      <c r="A68" s="182" t="s">
        <v>313</v>
      </c>
      <c r="B68" s="182">
        <v>58</v>
      </c>
      <c r="C68" s="182">
        <v>58243</v>
      </c>
      <c r="D68" s="183" t="s">
        <v>314</v>
      </c>
      <c r="E68" s="184" t="s">
        <v>77</v>
      </c>
      <c r="F68" s="185" t="s">
        <v>77</v>
      </c>
      <c r="G68" s="186" t="s">
        <v>118</v>
      </c>
      <c r="H68" s="186" t="s">
        <v>118</v>
      </c>
      <c r="I68" s="187"/>
      <c r="J68" s="188" t="s">
        <v>206</v>
      </c>
      <c r="K68" s="182" t="s">
        <v>214</v>
      </c>
      <c r="L68" s="182">
        <v>4</v>
      </c>
      <c r="M68" s="182" t="s">
        <v>208</v>
      </c>
      <c r="N68" s="189">
        <v>4</v>
      </c>
      <c r="O68" s="182" t="s">
        <v>209</v>
      </c>
      <c r="P68" s="182" t="s">
        <v>210</v>
      </c>
      <c r="Q68" s="185" t="s">
        <v>211</v>
      </c>
      <c r="R68" s="190">
        <v>100</v>
      </c>
      <c r="S68" s="191">
        <v>0</v>
      </c>
      <c r="T68" s="192" t="s">
        <v>107</v>
      </c>
      <c r="U68" s="190">
        <v>0</v>
      </c>
      <c r="V68" s="193">
        <f>ROUND(ROUND(S68,2)*ROUND(L68,3),2)</f>
        <v>0</v>
      </c>
      <c r="W68" s="193">
        <f>ROUND(V68*IF(UPPER(T68)="20%",20,1)*IF(UPPER(T68)="18%",18,1)*IF(UPPER(T68)="10%",10,1)*IF(UPPER(T68)="НДС не облагается",0,1)/100,2)</f>
        <v>0</v>
      </c>
      <c r="X68" s="193">
        <f>ROUND(W68+V68,2)</f>
        <v>0</v>
      </c>
      <c r="Y68" s="194">
        <f>IF(S68&gt;IF(U68=0,S68,U68),1,0)</f>
        <v>0</v>
      </c>
      <c r="Z68" s="194">
        <f t="shared" si="0"/>
        <v>0</v>
      </c>
      <c r="AA68" s="194">
        <f t="shared" si="1"/>
        <v>0</v>
      </c>
      <c r="AB68" s="194">
        <f t="shared" si="2"/>
        <v>0</v>
      </c>
      <c r="AC68" s="195">
        <f t="shared" si="3"/>
        <v>1</v>
      </c>
      <c r="AD68" s="195">
        <f>IF(AND(E68="Да",OR(AND(F68 = "Да",ISBLANK(G68)),AND(F68 = "Да", G68 = "В соответствии с техническим заданием"),AND(F68 = "Нет",NOT(G68 = "В соответствии с техническим заданием")))),1,0)</f>
        <v>0</v>
      </c>
      <c r="AE68" s="196">
        <f>IF(AND(E68="Да",OR(AND(F68 = "Да",ISBLANK(H68)),AND(F68 = "Да", H68 = "В соответствии с техническим заданием"),AND(F68 = "Нет",NOT(H68 = "В соответствии с техническим заданием")))),1,0)</f>
        <v>0</v>
      </c>
      <c r="AF68" s="196">
        <f>IF(OR(AND(E68="Нет",F68="Нет"),AND(E68="Да",F68="Нет"),AND(E68="Да",F68="Да")),0,1)</f>
        <v>0</v>
      </c>
      <c r="AG68" s="196">
        <f>IF(AND(Q68="Россия"),1,0)</f>
        <v>0</v>
      </c>
      <c r="AH68" s="196">
        <f>Z68*AG68</f>
        <v>0</v>
      </c>
      <c r="AI68" s="72" t="s">
        <v>97</v>
      </c>
    </row>
    <row r="69" spans="1:35" ht="50.1" customHeight="1" x14ac:dyDescent="0.45">
      <c r="A69" s="182" t="s">
        <v>315</v>
      </c>
      <c r="B69" s="182">
        <v>59</v>
      </c>
      <c r="C69" s="182">
        <v>57629</v>
      </c>
      <c r="D69" s="183" t="s">
        <v>316</v>
      </c>
      <c r="E69" s="184" t="s">
        <v>117</v>
      </c>
      <c r="F69" s="185" t="s">
        <v>77</v>
      </c>
      <c r="G69" s="186" t="s">
        <v>118</v>
      </c>
      <c r="H69" s="186" t="s">
        <v>118</v>
      </c>
      <c r="I69" s="187"/>
      <c r="J69" s="188" t="s">
        <v>206</v>
      </c>
      <c r="K69" s="182" t="s">
        <v>214</v>
      </c>
      <c r="L69" s="182">
        <v>10</v>
      </c>
      <c r="M69" s="182" t="s">
        <v>208</v>
      </c>
      <c r="N69" s="189">
        <v>20</v>
      </c>
      <c r="O69" s="182" t="s">
        <v>209</v>
      </c>
      <c r="P69" s="182" t="s">
        <v>210</v>
      </c>
      <c r="Q69" s="185" t="s">
        <v>211</v>
      </c>
      <c r="R69" s="190">
        <v>1540</v>
      </c>
      <c r="S69" s="191">
        <v>0</v>
      </c>
      <c r="T69" s="192" t="s">
        <v>107</v>
      </c>
      <c r="U69" s="190">
        <v>0</v>
      </c>
      <c r="V69" s="193">
        <f>ROUND(ROUND(S69,2)*ROUND(L69,3),2)</f>
        <v>0</v>
      </c>
      <c r="W69" s="193">
        <f>ROUND(V69*IF(UPPER(T69)="20%",20,1)*IF(UPPER(T69)="18%",18,1)*IF(UPPER(T69)="10%",10,1)*IF(UPPER(T69)="НДС не облагается",0,1)/100,2)</f>
        <v>0</v>
      </c>
      <c r="X69" s="193">
        <f>ROUND(W69+V69,2)</f>
        <v>0</v>
      </c>
      <c r="Y69" s="194">
        <f>IF(S69&gt;IF(U69=0,S69,U69),1,0)</f>
        <v>0</v>
      </c>
      <c r="Z69" s="194">
        <f t="shared" si="0"/>
        <v>0</v>
      </c>
      <c r="AA69" s="194">
        <f t="shared" si="1"/>
        <v>0</v>
      </c>
      <c r="AB69" s="194">
        <f t="shared" si="2"/>
        <v>0</v>
      </c>
      <c r="AC69" s="195">
        <f t="shared" si="3"/>
        <v>1</v>
      </c>
      <c r="AD69" s="195">
        <f>IF(AND(E69="Да",OR(AND(F69 = "Да",ISBLANK(G69)),AND(F69 = "Да", G69 = "В соответствии с техническим заданием"),AND(F69 = "Нет",NOT(G69 = "В соответствии с техническим заданием")))),1,0)</f>
        <v>0</v>
      </c>
      <c r="AE69" s="196">
        <f>IF(AND(E69="Да",OR(AND(F69 = "Да",ISBLANK(H69)),AND(F69 = "Да", H69 = "В соответствии с техническим заданием"),AND(F69 = "Нет",NOT(H69 = "В соответствии с техническим заданием")))),1,0)</f>
        <v>0</v>
      </c>
      <c r="AF69" s="196">
        <f>IF(OR(AND(E69="Нет",F69="Нет"),AND(E69="Да",F69="Нет"),AND(E69="Да",F69="Да")),0,1)</f>
        <v>0</v>
      </c>
      <c r="AG69" s="196">
        <f>IF(AND(Q69="Россия"),1,0)</f>
        <v>0</v>
      </c>
      <c r="AH69" s="196">
        <f>Z69*AG69</f>
        <v>0</v>
      </c>
      <c r="AI69" s="72" t="s">
        <v>97</v>
      </c>
    </row>
    <row r="70" spans="1:35" ht="50.1" customHeight="1" x14ac:dyDescent="0.45">
      <c r="A70" s="182" t="s">
        <v>317</v>
      </c>
      <c r="B70" s="182">
        <v>60</v>
      </c>
      <c r="C70" s="182">
        <v>57629</v>
      </c>
      <c r="D70" s="183" t="s">
        <v>316</v>
      </c>
      <c r="E70" s="184" t="s">
        <v>117</v>
      </c>
      <c r="F70" s="185" t="s">
        <v>77</v>
      </c>
      <c r="G70" s="186" t="s">
        <v>118</v>
      </c>
      <c r="H70" s="186" t="s">
        <v>118</v>
      </c>
      <c r="I70" s="187"/>
      <c r="J70" s="188" t="s">
        <v>206</v>
      </c>
      <c r="K70" s="182" t="s">
        <v>214</v>
      </c>
      <c r="L70" s="182">
        <v>10</v>
      </c>
      <c r="M70" s="182" t="s">
        <v>208</v>
      </c>
      <c r="N70" s="189">
        <v>20</v>
      </c>
      <c r="O70" s="182" t="s">
        <v>209</v>
      </c>
      <c r="P70" s="182" t="s">
        <v>210</v>
      </c>
      <c r="Q70" s="185" t="s">
        <v>211</v>
      </c>
      <c r="R70" s="190">
        <v>850</v>
      </c>
      <c r="S70" s="191">
        <v>0</v>
      </c>
      <c r="T70" s="192" t="s">
        <v>107</v>
      </c>
      <c r="U70" s="190">
        <v>0</v>
      </c>
      <c r="V70" s="193">
        <f>ROUND(ROUND(S70,2)*ROUND(L70,3),2)</f>
        <v>0</v>
      </c>
      <c r="W70" s="193">
        <f>ROUND(V70*IF(UPPER(T70)="20%",20,1)*IF(UPPER(T70)="18%",18,1)*IF(UPPER(T70)="10%",10,1)*IF(UPPER(T70)="НДС не облагается",0,1)/100,2)</f>
        <v>0</v>
      </c>
      <c r="X70" s="193">
        <f>ROUND(W70+V70,2)</f>
        <v>0</v>
      </c>
      <c r="Y70" s="194">
        <f>IF(S70&gt;IF(U70=0,S70,U70),1,0)</f>
        <v>0</v>
      </c>
      <c r="Z70" s="194">
        <f t="shared" si="0"/>
        <v>0</v>
      </c>
      <c r="AA70" s="194">
        <f t="shared" si="1"/>
        <v>0</v>
      </c>
      <c r="AB70" s="194">
        <f t="shared" si="2"/>
        <v>0</v>
      </c>
      <c r="AC70" s="195">
        <f t="shared" si="3"/>
        <v>1</v>
      </c>
      <c r="AD70" s="195">
        <f>IF(AND(E70="Да",OR(AND(F70 = "Да",ISBLANK(G70)),AND(F70 = "Да", G70 = "В соответствии с техническим заданием"),AND(F70 = "Нет",NOT(G70 = "В соответствии с техническим заданием")))),1,0)</f>
        <v>0</v>
      </c>
      <c r="AE70" s="196">
        <f>IF(AND(E70="Да",OR(AND(F70 = "Да",ISBLANK(H70)),AND(F70 = "Да", H70 = "В соответствии с техническим заданием"),AND(F70 = "Нет",NOT(H70 = "В соответствии с техническим заданием")))),1,0)</f>
        <v>0</v>
      </c>
      <c r="AF70" s="196">
        <f>IF(OR(AND(E70="Нет",F70="Нет"),AND(E70="Да",F70="Нет"),AND(E70="Да",F70="Да")),0,1)</f>
        <v>0</v>
      </c>
      <c r="AG70" s="196">
        <f>IF(AND(Q70="Россия"),1,0)</f>
        <v>0</v>
      </c>
      <c r="AH70" s="196">
        <f>Z70*AG70</f>
        <v>0</v>
      </c>
      <c r="AI70" s="72" t="s">
        <v>97</v>
      </c>
    </row>
    <row r="71" spans="1:35" ht="50.1" customHeight="1" x14ac:dyDescent="0.45">
      <c r="A71" s="182" t="s">
        <v>318</v>
      </c>
      <c r="B71" s="182">
        <v>61</v>
      </c>
      <c r="C71" s="182">
        <v>61989</v>
      </c>
      <c r="D71" s="183" t="s">
        <v>319</v>
      </c>
      <c r="E71" s="184" t="s">
        <v>117</v>
      </c>
      <c r="F71" s="185" t="s">
        <v>77</v>
      </c>
      <c r="G71" s="186" t="s">
        <v>118</v>
      </c>
      <c r="H71" s="186" t="s">
        <v>118</v>
      </c>
      <c r="I71" s="187"/>
      <c r="J71" s="188" t="s">
        <v>206</v>
      </c>
      <c r="K71" s="182" t="s">
        <v>214</v>
      </c>
      <c r="L71" s="182">
        <v>60</v>
      </c>
      <c r="M71" s="182" t="s">
        <v>208</v>
      </c>
      <c r="N71" s="189">
        <v>60</v>
      </c>
      <c r="O71" s="182" t="s">
        <v>209</v>
      </c>
      <c r="P71" s="182" t="s">
        <v>210</v>
      </c>
      <c r="Q71" s="185" t="s">
        <v>211</v>
      </c>
      <c r="R71" s="190">
        <v>2340</v>
      </c>
      <c r="S71" s="191">
        <v>0</v>
      </c>
      <c r="T71" s="192" t="s">
        <v>107</v>
      </c>
      <c r="U71" s="190">
        <v>0</v>
      </c>
      <c r="V71" s="193">
        <f>ROUND(ROUND(S71,2)*ROUND(L71,3),2)</f>
        <v>0</v>
      </c>
      <c r="W71" s="193">
        <f>ROUND(V71*IF(UPPER(T71)="20%",20,1)*IF(UPPER(T71)="18%",18,1)*IF(UPPER(T71)="10%",10,1)*IF(UPPER(T71)="НДС не облагается",0,1)/100,2)</f>
        <v>0</v>
      </c>
      <c r="X71" s="193">
        <f>ROUND(W71+V71,2)</f>
        <v>0</v>
      </c>
      <c r="Y71" s="194">
        <f>IF(S71&gt;IF(U71=0,S71,U71),1,0)</f>
        <v>0</v>
      </c>
      <c r="Z71" s="194">
        <f t="shared" si="0"/>
        <v>0</v>
      </c>
      <c r="AA71" s="194">
        <f t="shared" si="1"/>
        <v>0</v>
      </c>
      <c r="AB71" s="194">
        <f t="shared" si="2"/>
        <v>0</v>
      </c>
      <c r="AC71" s="195">
        <f t="shared" si="3"/>
        <v>1</v>
      </c>
      <c r="AD71" s="195">
        <f>IF(AND(E71="Да",OR(AND(F71 = "Да",ISBLANK(G71)),AND(F71 = "Да", G71 = "В соответствии с техническим заданием"),AND(F71 = "Нет",NOT(G71 = "В соответствии с техническим заданием")))),1,0)</f>
        <v>0</v>
      </c>
      <c r="AE71" s="196">
        <f>IF(AND(E71="Да",OR(AND(F71 = "Да",ISBLANK(H71)),AND(F71 = "Да", H71 = "В соответствии с техническим заданием"),AND(F71 = "Нет",NOT(H71 = "В соответствии с техническим заданием")))),1,0)</f>
        <v>0</v>
      </c>
      <c r="AF71" s="196">
        <f>IF(OR(AND(E71="Нет",F71="Нет"),AND(E71="Да",F71="Нет"),AND(E71="Да",F71="Да")),0,1)</f>
        <v>0</v>
      </c>
      <c r="AG71" s="196">
        <f>IF(AND(Q71="Россия"),1,0)</f>
        <v>0</v>
      </c>
      <c r="AH71" s="196">
        <f>Z71*AG71</f>
        <v>0</v>
      </c>
      <c r="AI71" s="72" t="s">
        <v>97</v>
      </c>
    </row>
    <row r="72" spans="1:35" ht="50.1" customHeight="1" x14ac:dyDescent="0.45">
      <c r="A72" s="182" t="s">
        <v>320</v>
      </c>
      <c r="B72" s="182">
        <v>62</v>
      </c>
      <c r="C72" s="182">
        <v>56761</v>
      </c>
      <c r="D72" s="183" t="s">
        <v>319</v>
      </c>
      <c r="E72" s="184" t="s">
        <v>117</v>
      </c>
      <c r="F72" s="185" t="s">
        <v>77</v>
      </c>
      <c r="G72" s="186" t="s">
        <v>118</v>
      </c>
      <c r="H72" s="186" t="s">
        <v>118</v>
      </c>
      <c r="I72" s="187"/>
      <c r="J72" s="188" t="s">
        <v>206</v>
      </c>
      <c r="K72" s="182" t="s">
        <v>214</v>
      </c>
      <c r="L72" s="182">
        <v>75</v>
      </c>
      <c r="M72" s="182" t="s">
        <v>208</v>
      </c>
      <c r="N72" s="189">
        <v>75</v>
      </c>
      <c r="O72" s="182" t="s">
        <v>209</v>
      </c>
      <c r="P72" s="182" t="s">
        <v>210</v>
      </c>
      <c r="Q72" s="185" t="s">
        <v>211</v>
      </c>
      <c r="R72" s="190">
        <v>1875</v>
      </c>
      <c r="S72" s="191">
        <v>0</v>
      </c>
      <c r="T72" s="192" t="s">
        <v>107</v>
      </c>
      <c r="U72" s="190">
        <v>0</v>
      </c>
      <c r="V72" s="193">
        <f>ROUND(ROUND(S72,2)*ROUND(L72,3),2)</f>
        <v>0</v>
      </c>
      <c r="W72" s="193">
        <f>ROUND(V72*IF(UPPER(T72)="20%",20,1)*IF(UPPER(T72)="18%",18,1)*IF(UPPER(T72)="10%",10,1)*IF(UPPER(T72)="НДС не облагается",0,1)/100,2)</f>
        <v>0</v>
      </c>
      <c r="X72" s="193">
        <f>ROUND(W72+V72,2)</f>
        <v>0</v>
      </c>
      <c r="Y72" s="194">
        <f>IF(S72&gt;IF(U72=0,S72,U72),1,0)</f>
        <v>0</v>
      </c>
      <c r="Z72" s="194">
        <f t="shared" si="0"/>
        <v>0</v>
      </c>
      <c r="AA72" s="194">
        <f t="shared" si="1"/>
        <v>0</v>
      </c>
      <c r="AB72" s="194">
        <f t="shared" si="2"/>
        <v>0</v>
      </c>
      <c r="AC72" s="195">
        <f t="shared" si="3"/>
        <v>1</v>
      </c>
      <c r="AD72" s="195">
        <f>IF(AND(E72="Да",OR(AND(F72 = "Да",ISBLANK(G72)),AND(F72 = "Да", G72 = "В соответствии с техническим заданием"),AND(F72 = "Нет",NOT(G72 = "В соответствии с техническим заданием")))),1,0)</f>
        <v>0</v>
      </c>
      <c r="AE72" s="196">
        <f>IF(AND(E72="Да",OR(AND(F72 = "Да",ISBLANK(H72)),AND(F72 = "Да", H72 = "В соответствии с техническим заданием"),AND(F72 = "Нет",NOT(H72 = "В соответствии с техническим заданием")))),1,0)</f>
        <v>0</v>
      </c>
      <c r="AF72" s="196">
        <f>IF(OR(AND(E72="Нет",F72="Нет"),AND(E72="Да",F72="Нет"),AND(E72="Да",F72="Да")),0,1)</f>
        <v>0</v>
      </c>
      <c r="AG72" s="196">
        <f>IF(AND(Q72="Россия"),1,0)</f>
        <v>0</v>
      </c>
      <c r="AH72" s="196">
        <f>Z72*AG72</f>
        <v>0</v>
      </c>
      <c r="AI72" s="72" t="s">
        <v>97</v>
      </c>
    </row>
    <row r="73" spans="1:35" ht="50.1" customHeight="1" x14ac:dyDescent="0.45">
      <c r="A73" s="182" t="s">
        <v>321</v>
      </c>
      <c r="B73" s="182">
        <v>63</v>
      </c>
      <c r="C73" s="182">
        <v>58145</v>
      </c>
      <c r="D73" s="183" t="s">
        <v>322</v>
      </c>
      <c r="E73" s="184" t="s">
        <v>117</v>
      </c>
      <c r="F73" s="185" t="s">
        <v>77</v>
      </c>
      <c r="G73" s="186" t="s">
        <v>118</v>
      </c>
      <c r="H73" s="186" t="s">
        <v>118</v>
      </c>
      <c r="I73" s="187"/>
      <c r="J73" s="188" t="s">
        <v>206</v>
      </c>
      <c r="K73" s="182" t="s">
        <v>214</v>
      </c>
      <c r="L73" s="182">
        <v>20</v>
      </c>
      <c r="M73" s="182" t="s">
        <v>208</v>
      </c>
      <c r="N73" s="189">
        <v>20</v>
      </c>
      <c r="O73" s="182" t="s">
        <v>209</v>
      </c>
      <c r="P73" s="182" t="s">
        <v>210</v>
      </c>
      <c r="Q73" s="185" t="s">
        <v>211</v>
      </c>
      <c r="R73" s="190">
        <v>620</v>
      </c>
      <c r="S73" s="191">
        <v>0</v>
      </c>
      <c r="T73" s="192" t="s">
        <v>107</v>
      </c>
      <c r="U73" s="190">
        <v>0</v>
      </c>
      <c r="V73" s="193">
        <f>ROUND(ROUND(S73,2)*ROUND(L73,3),2)</f>
        <v>0</v>
      </c>
      <c r="W73" s="193">
        <f>ROUND(V73*IF(UPPER(T73)="20%",20,1)*IF(UPPER(T73)="18%",18,1)*IF(UPPER(T73)="10%",10,1)*IF(UPPER(T73)="НДС не облагается",0,1)/100,2)</f>
        <v>0</v>
      </c>
      <c r="X73" s="193">
        <f>ROUND(W73+V73,2)</f>
        <v>0</v>
      </c>
      <c r="Y73" s="194">
        <f>IF(S73&gt;IF(U73=0,S73,U73),1,0)</f>
        <v>0</v>
      </c>
      <c r="Z73" s="194">
        <f t="shared" si="0"/>
        <v>0</v>
      </c>
      <c r="AA73" s="194">
        <f t="shared" si="1"/>
        <v>0</v>
      </c>
      <c r="AB73" s="194">
        <f t="shared" si="2"/>
        <v>0</v>
      </c>
      <c r="AC73" s="195">
        <f t="shared" si="3"/>
        <v>1</v>
      </c>
      <c r="AD73" s="195">
        <f>IF(AND(E73="Да",OR(AND(F73 = "Да",ISBLANK(G73)),AND(F73 = "Да", G73 = "В соответствии с техническим заданием"),AND(F73 = "Нет",NOT(G73 = "В соответствии с техническим заданием")))),1,0)</f>
        <v>0</v>
      </c>
      <c r="AE73" s="196">
        <f>IF(AND(E73="Да",OR(AND(F73 = "Да",ISBLANK(H73)),AND(F73 = "Да", H73 = "В соответствии с техническим заданием"),AND(F73 = "Нет",NOT(H73 = "В соответствии с техническим заданием")))),1,0)</f>
        <v>0</v>
      </c>
      <c r="AF73" s="196">
        <f>IF(OR(AND(E73="Нет",F73="Нет"),AND(E73="Да",F73="Нет"),AND(E73="Да",F73="Да")),0,1)</f>
        <v>0</v>
      </c>
      <c r="AG73" s="196">
        <f>IF(AND(Q73="Россия"),1,0)</f>
        <v>0</v>
      </c>
      <c r="AH73" s="196">
        <f>Z73*AG73</f>
        <v>0</v>
      </c>
      <c r="AI73" s="72" t="s">
        <v>97</v>
      </c>
    </row>
    <row r="74" spans="1:35" ht="50.1" customHeight="1" x14ac:dyDescent="0.25">
      <c r="A74" s="148" t="s">
        <v>105</v>
      </c>
      <c r="B74" s="148"/>
      <c r="C74" s="148"/>
      <c r="D74" s="148"/>
      <c r="E74" s="148"/>
      <c r="F74" s="148"/>
      <c r="G74" s="148"/>
      <c r="H74" s="148"/>
      <c r="I74" s="148"/>
      <c r="J74" s="148"/>
      <c r="K74" s="148"/>
      <c r="L74" s="148"/>
      <c r="M74" s="148"/>
      <c r="N74" s="148"/>
      <c r="O74" s="148"/>
      <c r="P74" s="148"/>
      <c r="Q74" s="148"/>
      <c r="R74" s="148"/>
      <c r="S74" s="148"/>
      <c r="T74" s="148"/>
      <c r="U74" s="148"/>
      <c r="V74" s="148"/>
      <c r="W74" s="149"/>
      <c r="X74" s="103">
        <f>SUM(Z8:Z83)</f>
        <v>0</v>
      </c>
      <c r="Y74" s="85"/>
      <c r="Z74" s="84"/>
      <c r="AA74" s="84"/>
      <c r="AB74" s="84"/>
      <c r="AC74" s="84"/>
    </row>
    <row r="75" spans="1:35" ht="50.1" customHeight="1" x14ac:dyDescent="0.25">
      <c r="A75" s="150" t="s">
        <v>106</v>
      </c>
      <c r="B75" s="148"/>
      <c r="C75" s="148"/>
      <c r="D75" s="148"/>
      <c r="E75" s="148"/>
      <c r="F75" s="148"/>
      <c r="G75" s="148"/>
      <c r="H75" s="148"/>
      <c r="I75" s="148"/>
      <c r="J75" s="148"/>
      <c r="K75" s="148"/>
      <c r="L75" s="148"/>
      <c r="M75" s="148"/>
      <c r="N75" s="148"/>
      <c r="O75" s="148"/>
      <c r="P75" s="148"/>
      <c r="Q75" s="148"/>
      <c r="R75" s="148"/>
      <c r="S75" s="148"/>
      <c r="T75" s="148"/>
      <c r="U75" s="148"/>
      <c r="V75" s="148"/>
      <c r="W75" s="149"/>
      <c r="X75" s="103">
        <f>SUM(AB10:AB76)</f>
        <v>0</v>
      </c>
      <c r="Y75" s="85"/>
      <c r="Z75" s="84"/>
      <c r="AA75" s="84"/>
      <c r="AB75" s="84"/>
      <c r="AC75" s="84"/>
    </row>
    <row r="76" spans="1:35" ht="50.1" customHeight="1" x14ac:dyDescent="0.25">
      <c r="A76" s="150" t="s">
        <v>73</v>
      </c>
      <c r="B76" s="148"/>
      <c r="C76" s="148"/>
      <c r="D76" s="148"/>
      <c r="E76" s="148"/>
      <c r="F76" s="148"/>
      <c r="G76" s="148"/>
      <c r="H76" s="148"/>
      <c r="I76" s="148"/>
      <c r="J76" s="148"/>
      <c r="K76" s="148"/>
      <c r="L76" s="148"/>
      <c r="M76" s="148"/>
      <c r="N76" s="148"/>
      <c r="O76" s="148"/>
      <c r="P76" s="148"/>
      <c r="Q76" s="148"/>
      <c r="R76" s="148"/>
      <c r="S76" s="148"/>
      <c r="T76" s="148"/>
      <c r="U76" s="148"/>
      <c r="V76" s="148"/>
      <c r="W76" s="149"/>
      <c r="X76" s="103">
        <f>SUM(AA:AA)</f>
        <v>0</v>
      </c>
      <c r="Y76" s="85"/>
      <c r="Z76" s="84"/>
      <c r="AA76" s="84"/>
      <c r="AB76" s="84"/>
      <c r="AC76" s="84"/>
    </row>
    <row r="77" spans="1:35" ht="50.1" customHeight="1" x14ac:dyDescent="0.25">
      <c r="B77" s="139" t="str">
        <f>AK7</f>
        <v xml:space="preserve">*Цена предложения: включает в себя стоимость тары, упаковки, маркировки, погрузо-разгрузочные работы, все налоги, пошлины, </v>
      </c>
      <c r="C77" s="17"/>
      <c r="D77" s="76"/>
      <c r="E77" s="76"/>
      <c r="F77" s="76"/>
      <c r="G77" s="76"/>
      <c r="H77" s="76"/>
      <c r="I77" s="77"/>
      <c r="J77" s="77"/>
      <c r="K77" s="77"/>
      <c r="L77" s="77"/>
      <c r="M77" s="77"/>
      <c r="N77" s="77"/>
      <c r="O77" s="77"/>
      <c r="P77" s="77"/>
      <c r="Q77" s="77"/>
      <c r="R77" s="77"/>
      <c r="S77" s="78"/>
      <c r="T77" s="78"/>
      <c r="U77" s="78"/>
      <c r="V77" s="78"/>
      <c r="W77" s="78"/>
      <c r="X77" s="79"/>
      <c r="Y77" s="79"/>
    </row>
    <row r="78" spans="1:35" ht="50.1" customHeight="1" x14ac:dyDescent="0.25">
      <c r="B78"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78" s="80"/>
      <c r="E78" s="80"/>
      <c r="F78" s="80"/>
      <c r="G78" s="80"/>
      <c r="H78" s="80"/>
      <c r="I78" s="75"/>
      <c r="J78" s="75"/>
      <c r="K78" s="75"/>
      <c r="L78" s="75"/>
      <c r="M78" s="75"/>
      <c r="N78" s="75"/>
      <c r="O78" s="75"/>
      <c r="P78" s="75"/>
      <c r="Q78" s="75"/>
      <c r="R78" s="75"/>
      <c r="S78" s="81"/>
      <c r="T78" s="81"/>
      <c r="U78" s="81"/>
      <c r="V78" s="81"/>
      <c r="W78" s="81"/>
      <c r="X78" s="82"/>
      <c r="Y78" s="82"/>
    </row>
    <row r="79" spans="1:35" ht="50.1" customHeight="1" x14ac:dyDescent="0.25">
      <c r="H79" s="19"/>
      <c r="I79" s="18"/>
      <c r="J79" s="18"/>
      <c r="S79" s="21"/>
      <c r="T79" s="21"/>
      <c r="U79" s="21"/>
      <c r="V79" s="21"/>
      <c r="W79" s="21"/>
      <c r="X79" s="10"/>
      <c r="Y79" s="10"/>
    </row>
    <row r="80" spans="1:35" ht="50.1" customHeight="1" x14ac:dyDescent="0.25">
      <c r="A80" s="13"/>
      <c r="B80" s="13"/>
      <c r="C80" s="13"/>
      <c r="D80" s="1" t="s">
        <v>21</v>
      </c>
      <c r="E80" s="38"/>
      <c r="F80" s="38"/>
      <c r="G80" s="37"/>
      <c r="H80" s="18" t="s">
        <v>62</v>
      </c>
      <c r="I80" s="19"/>
      <c r="J80" s="20"/>
      <c r="K80" s="14"/>
      <c r="L80" s="14"/>
      <c r="M80" s="14"/>
      <c r="N80" s="14"/>
      <c r="O80" s="14"/>
      <c r="P80" s="14"/>
      <c r="Q80" s="14"/>
      <c r="R80" s="14"/>
      <c r="S80" s="20"/>
      <c r="T80" s="20"/>
      <c r="U80" s="20"/>
      <c r="V80" s="20"/>
      <c r="W80" s="20"/>
      <c r="X80" s="14"/>
      <c r="Y80" s="14"/>
      <c r="Z80" s="71"/>
    </row>
    <row r="81" spans="4:25" ht="50.1" customHeight="1" x14ac:dyDescent="0.25">
      <c r="D81" s="37" t="s">
        <v>8</v>
      </c>
      <c r="E81" s="1"/>
      <c r="F81" s="1"/>
      <c r="G81" s="1"/>
      <c r="H81" s="18"/>
      <c r="I81" s="19"/>
      <c r="J81" s="18"/>
      <c r="S81" s="22"/>
      <c r="T81" s="22"/>
      <c r="U81" s="22"/>
      <c r="V81" s="22"/>
      <c r="W81" s="22"/>
    </row>
    <row r="82" spans="4:25" ht="50.1" customHeight="1" x14ac:dyDescent="0.25">
      <c r="D82" s="1" t="s">
        <v>9</v>
      </c>
      <c r="E82" s="1"/>
      <c r="F82" s="1"/>
      <c r="G82" s="1"/>
      <c r="H82" s="18"/>
      <c r="I82" s="19"/>
      <c r="J82" s="18"/>
      <c r="S82" s="22"/>
      <c r="T82" s="22"/>
      <c r="U82" s="22"/>
      <c r="V82" s="22"/>
      <c r="W82" s="22"/>
    </row>
    <row r="83" spans="4:25" ht="50.1" customHeight="1" x14ac:dyDescent="0.25">
      <c r="H83" s="19"/>
      <c r="I83" s="18"/>
      <c r="J83" s="18"/>
      <c r="S83" s="22"/>
      <c r="T83" s="22"/>
      <c r="U83" s="22"/>
      <c r="V83" s="22"/>
      <c r="W83" s="22"/>
      <c r="X83" s="10"/>
      <c r="Y83" s="10"/>
    </row>
    <row r="84" spans="4:25" ht="50.1" customHeight="1" x14ac:dyDescent="0.25">
      <c r="H84" s="19"/>
      <c r="I84" s="18"/>
      <c r="J84" s="18"/>
      <c r="S84" s="22"/>
      <c r="T84" s="22"/>
      <c r="U84" s="22"/>
      <c r="V84" s="22"/>
      <c r="W84" s="22"/>
      <c r="X84" s="10"/>
      <c r="Y84" s="10"/>
    </row>
    <row r="85" spans="4:25" ht="50.1" customHeight="1" x14ac:dyDescent="0.25">
      <c r="H85" s="19"/>
      <c r="I85" s="18"/>
      <c r="J85" s="18"/>
      <c r="S85" s="22"/>
      <c r="T85" s="22"/>
      <c r="U85" s="22"/>
      <c r="V85" s="22"/>
      <c r="W85" s="22"/>
      <c r="X85" s="10"/>
      <c r="Y85" s="10"/>
    </row>
    <row r="86" spans="4:25" ht="50.1" customHeight="1" x14ac:dyDescent="0.25">
      <c r="H86" s="19"/>
      <c r="I86" s="18"/>
      <c r="J86" s="18"/>
      <c r="S86" s="22"/>
      <c r="T86" s="22"/>
      <c r="U86" s="22"/>
      <c r="V86" s="22"/>
      <c r="W86" s="22"/>
      <c r="X86" s="10"/>
      <c r="Y86" s="10"/>
    </row>
    <row r="87" spans="4:25" ht="50.1" customHeight="1" x14ac:dyDescent="0.25">
      <c r="H87" s="19"/>
      <c r="I87" s="18"/>
      <c r="J87" s="18"/>
      <c r="S87" s="22"/>
      <c r="T87" s="22"/>
      <c r="U87" s="22"/>
      <c r="V87" s="22"/>
      <c r="W87" s="22"/>
      <c r="X87" s="10"/>
      <c r="Y87" s="10"/>
    </row>
    <row r="88" spans="4:25" ht="50.1" customHeight="1" x14ac:dyDescent="0.25">
      <c r="H88" s="19"/>
      <c r="I88" s="18"/>
      <c r="J88" s="18"/>
      <c r="S88" s="22"/>
      <c r="T88" s="22"/>
      <c r="U88" s="22"/>
      <c r="V88" s="22"/>
      <c r="W88" s="22"/>
      <c r="X88" s="10"/>
      <c r="Y88" s="10"/>
    </row>
    <row r="89" spans="4:25" ht="50.1" customHeight="1" x14ac:dyDescent="0.25">
      <c r="H89" s="19"/>
      <c r="I89" s="18"/>
      <c r="J89" s="18"/>
      <c r="S89" s="22"/>
      <c r="T89" s="22"/>
      <c r="U89" s="22"/>
      <c r="V89" s="22"/>
      <c r="W89" s="22"/>
      <c r="X89" s="10"/>
      <c r="Y89" s="10"/>
    </row>
    <row r="90" spans="4:25" ht="50.1" customHeight="1" x14ac:dyDescent="0.25">
      <c r="H90" s="19"/>
      <c r="I90" s="18"/>
      <c r="J90" s="18"/>
      <c r="S90" s="22"/>
      <c r="T90" s="22"/>
      <c r="U90" s="22"/>
      <c r="V90" s="22"/>
      <c r="W90" s="22"/>
      <c r="X90" s="10"/>
      <c r="Y90" s="10"/>
    </row>
    <row r="91" spans="4:25" ht="50.1" customHeight="1" x14ac:dyDescent="0.25">
      <c r="H91" s="19"/>
      <c r="I91" s="18"/>
      <c r="J91" s="18"/>
      <c r="S91" s="22"/>
      <c r="T91" s="22"/>
      <c r="U91" s="22"/>
      <c r="V91" s="22"/>
      <c r="W91" s="22"/>
      <c r="X91" s="10"/>
      <c r="Y91" s="10"/>
    </row>
    <row r="92" spans="4:25" ht="50.1" customHeight="1" x14ac:dyDescent="0.25">
      <c r="H92" s="19"/>
      <c r="I92" s="18"/>
      <c r="J92" s="18"/>
      <c r="S92" s="22"/>
      <c r="T92" s="22"/>
      <c r="U92" s="22"/>
      <c r="V92" s="22"/>
      <c r="W92" s="22"/>
      <c r="X92" s="10"/>
      <c r="Y92" s="10"/>
    </row>
    <row r="93" spans="4:25" ht="50.1" customHeight="1" x14ac:dyDescent="0.25">
      <c r="H93" s="19"/>
      <c r="I93" s="18"/>
      <c r="J93" s="18"/>
      <c r="S93" s="22"/>
      <c r="T93" s="22"/>
      <c r="U93" s="22"/>
      <c r="V93" s="22"/>
      <c r="W93" s="22"/>
      <c r="X93" s="10"/>
      <c r="Y93" s="10"/>
    </row>
    <row r="94" spans="4:25" ht="50.1" customHeight="1" x14ac:dyDescent="0.25">
      <c r="H94" s="19"/>
      <c r="I94" s="18"/>
      <c r="J94" s="18"/>
      <c r="S94" s="22"/>
      <c r="T94" s="22"/>
      <c r="U94" s="22"/>
      <c r="V94" s="22"/>
      <c r="W94" s="22"/>
      <c r="X94" s="10"/>
      <c r="Y94" s="10"/>
    </row>
    <row r="95" spans="4:25" ht="50.1" customHeight="1" x14ac:dyDescent="0.25">
      <c r="H95" s="19"/>
      <c r="I95" s="18"/>
      <c r="J95" s="18"/>
      <c r="S95" s="22"/>
      <c r="T95" s="22"/>
      <c r="U95" s="22"/>
      <c r="V95" s="22"/>
      <c r="W95" s="22"/>
      <c r="X95" s="10"/>
      <c r="Y95" s="10"/>
    </row>
    <row r="96" spans="4: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0"/>
      <c r="Y791" s="10"/>
    </row>
    <row r="792" spans="8:25" ht="50.1" customHeight="1" x14ac:dyDescent="0.25">
      <c r="H792" s="19"/>
      <c r="I792" s="18"/>
      <c r="J792" s="18"/>
      <c r="S792" s="22"/>
      <c r="T792" s="22"/>
      <c r="U792" s="22"/>
      <c r="V792" s="22"/>
      <c r="W792" s="22"/>
      <c r="X792" s="10"/>
      <c r="Y792" s="10"/>
    </row>
    <row r="793" spans="8:25" ht="50.1" customHeight="1" x14ac:dyDescent="0.25">
      <c r="H793" s="19"/>
      <c r="I793" s="18"/>
      <c r="J793" s="18"/>
      <c r="S793" s="22"/>
      <c r="T793" s="22"/>
      <c r="U793" s="22"/>
      <c r="V793" s="22"/>
      <c r="W793" s="22"/>
      <c r="X793" s="10"/>
      <c r="Y793" s="10"/>
    </row>
    <row r="794" spans="8:25" ht="50.1" customHeight="1" x14ac:dyDescent="0.25">
      <c r="H794" s="19"/>
      <c r="I794" s="18"/>
      <c r="J794" s="18"/>
      <c r="S794" s="22"/>
      <c r="T794" s="22"/>
      <c r="U794" s="22"/>
      <c r="V794" s="22"/>
      <c r="W794" s="22"/>
      <c r="X794" s="10"/>
      <c r="Y794" s="10"/>
    </row>
    <row r="795" spans="8:25" ht="50.1" customHeight="1" x14ac:dyDescent="0.25">
      <c r="H795" s="19"/>
      <c r="I795" s="18"/>
      <c r="J795" s="18"/>
      <c r="S795" s="22"/>
      <c r="T795" s="22"/>
      <c r="U795" s="22"/>
      <c r="V795" s="22"/>
      <c r="W795" s="22"/>
      <c r="X795" s="10"/>
      <c r="Y795" s="10"/>
    </row>
    <row r="796" spans="8:25" ht="50.1" customHeight="1" x14ac:dyDescent="0.25">
      <c r="H796" s="19"/>
      <c r="I796" s="18"/>
      <c r="J796" s="18"/>
      <c r="S796" s="22"/>
      <c r="T796" s="22"/>
      <c r="U796" s="22"/>
      <c r="V796" s="22"/>
      <c r="W796" s="22"/>
      <c r="X796" s="10"/>
      <c r="Y796" s="10"/>
    </row>
    <row r="797" spans="8:25" ht="50.1" customHeight="1" x14ac:dyDescent="0.25">
      <c r="H797" s="19"/>
      <c r="I797" s="18"/>
      <c r="J797" s="18"/>
      <c r="S797" s="22"/>
      <c r="T797" s="22"/>
      <c r="U797" s="22"/>
      <c r="V797" s="22"/>
      <c r="W797" s="22"/>
      <c r="X797" s="10"/>
      <c r="Y797" s="10"/>
    </row>
    <row r="798" spans="8:25" ht="50.1" customHeight="1" x14ac:dyDescent="0.25">
      <c r="H798" s="19"/>
      <c r="I798" s="18"/>
      <c r="J798" s="18"/>
      <c r="S798" s="22"/>
      <c r="T798" s="22"/>
      <c r="U798" s="22"/>
      <c r="V798" s="22"/>
      <c r="W798" s="22"/>
      <c r="X798" s="10"/>
      <c r="Y798" s="10"/>
    </row>
    <row r="799" spans="8:25" ht="50.1" customHeight="1" x14ac:dyDescent="0.25">
      <c r="H799" s="19"/>
      <c r="I799" s="18"/>
      <c r="J799" s="18"/>
      <c r="S799" s="22"/>
      <c r="T799" s="22"/>
      <c r="U799" s="22"/>
      <c r="V799" s="22"/>
      <c r="W799" s="22"/>
      <c r="X799" s="10"/>
      <c r="Y799" s="10"/>
    </row>
    <row r="800" spans="8:25" ht="50.1" customHeight="1" x14ac:dyDescent="0.25">
      <c r="H800" s="19"/>
      <c r="I800" s="18"/>
      <c r="J800" s="18"/>
      <c r="S800" s="22"/>
      <c r="T800" s="22"/>
      <c r="U800" s="22"/>
      <c r="V800" s="22"/>
      <c r="W800" s="22"/>
      <c r="X800" s="10"/>
      <c r="Y800" s="10"/>
    </row>
    <row r="801" spans="8:25" ht="50.1" customHeight="1" x14ac:dyDescent="0.25">
      <c r="H801" s="19"/>
      <c r="I801" s="18"/>
      <c r="J801" s="18"/>
      <c r="S801" s="22"/>
      <c r="T801" s="22"/>
      <c r="U801" s="22"/>
      <c r="V801" s="22"/>
      <c r="W801" s="22"/>
      <c r="X801" s="10"/>
      <c r="Y801" s="10"/>
    </row>
    <row r="802" spans="8:25" ht="50.1" customHeight="1" x14ac:dyDescent="0.25">
      <c r="H802" s="19"/>
      <c r="I802" s="18"/>
      <c r="J802" s="18"/>
      <c r="S802" s="22"/>
      <c r="T802" s="22"/>
      <c r="U802" s="22"/>
      <c r="V802" s="22"/>
      <c r="W802" s="22"/>
      <c r="X802" s="10"/>
      <c r="Y802" s="10"/>
    </row>
    <row r="803" spans="8:25" ht="50.1" customHeight="1" x14ac:dyDescent="0.25">
      <c r="H803" s="19"/>
      <c r="I803" s="18"/>
      <c r="J803" s="18"/>
      <c r="S803" s="22"/>
      <c r="T803" s="22"/>
      <c r="U803" s="22"/>
      <c r="V803" s="22"/>
      <c r="W803" s="22"/>
      <c r="X803" s="10"/>
      <c r="Y803" s="10"/>
    </row>
    <row r="804" spans="8:25" ht="50.1" customHeight="1" x14ac:dyDescent="0.25">
      <c r="H804" s="19"/>
      <c r="I804" s="18"/>
      <c r="J804" s="18"/>
      <c r="S804" s="22"/>
      <c r="T804" s="22"/>
      <c r="U804" s="22"/>
      <c r="V804" s="22"/>
      <c r="W804" s="22"/>
      <c r="X804" s="10"/>
      <c r="Y804" s="10"/>
    </row>
    <row r="805" spans="8:25" ht="50.1" customHeight="1" x14ac:dyDescent="0.25">
      <c r="H805" s="19"/>
      <c r="I805" s="18"/>
      <c r="J805" s="18"/>
      <c r="S805" s="22"/>
      <c r="T805" s="22"/>
      <c r="U805" s="22"/>
      <c r="V805" s="22"/>
      <c r="W805" s="22"/>
      <c r="X805" s="10"/>
      <c r="Y805" s="10"/>
    </row>
    <row r="806" spans="8:25" ht="50.1" customHeight="1" x14ac:dyDescent="0.25">
      <c r="H806" s="19"/>
      <c r="I806" s="18"/>
      <c r="J806" s="18"/>
      <c r="S806" s="22"/>
      <c r="T806" s="22"/>
      <c r="U806" s="22"/>
      <c r="V806" s="22"/>
      <c r="W806" s="22"/>
      <c r="X806" s="10"/>
      <c r="Y806" s="10"/>
    </row>
    <row r="807" spans="8:25" ht="50.1" customHeight="1" x14ac:dyDescent="0.25">
      <c r="H807" s="19"/>
      <c r="I807" s="18"/>
      <c r="J807" s="18"/>
      <c r="S807" s="22"/>
      <c r="T807" s="22"/>
      <c r="U807" s="22"/>
      <c r="V807" s="22"/>
      <c r="W807" s="22"/>
      <c r="X807" s="10"/>
      <c r="Y807" s="10"/>
    </row>
    <row r="808" spans="8:25" ht="50.1" customHeight="1" x14ac:dyDescent="0.25">
      <c r="H808" s="19"/>
      <c r="I808" s="18"/>
      <c r="J808" s="18"/>
      <c r="S808" s="22"/>
      <c r="T808" s="22"/>
      <c r="U808" s="22"/>
      <c r="V808" s="22"/>
      <c r="W808" s="22"/>
      <c r="X808" s="10"/>
      <c r="Y808" s="10"/>
    </row>
    <row r="809" spans="8:25" ht="50.1" customHeight="1" x14ac:dyDescent="0.25">
      <c r="H809" s="19"/>
      <c r="I809" s="18"/>
      <c r="J809" s="18"/>
      <c r="S809" s="22"/>
      <c r="T809" s="22"/>
      <c r="U809" s="22"/>
      <c r="V809" s="22"/>
      <c r="W809" s="22"/>
      <c r="X809" s="10"/>
      <c r="Y809" s="10"/>
    </row>
    <row r="810" spans="8:25" ht="50.1" customHeight="1" x14ac:dyDescent="0.25">
      <c r="H810" s="19"/>
      <c r="I810" s="18"/>
      <c r="J810" s="18"/>
      <c r="S810" s="22"/>
      <c r="T810" s="22"/>
      <c r="U810" s="22"/>
      <c r="V810" s="22"/>
      <c r="W810" s="22"/>
      <c r="X810" s="10"/>
      <c r="Y810" s="10"/>
    </row>
    <row r="811" spans="8:25" ht="50.1" customHeight="1" x14ac:dyDescent="0.25">
      <c r="H811" s="19"/>
      <c r="I811" s="18"/>
      <c r="J811" s="18"/>
      <c r="S811" s="22"/>
      <c r="T811" s="22"/>
      <c r="U811" s="22"/>
      <c r="V811" s="22"/>
      <c r="W811" s="22"/>
      <c r="X811" s="10"/>
      <c r="Y811" s="10"/>
    </row>
    <row r="812" spans="8:25" ht="50.1" customHeight="1" x14ac:dyDescent="0.25">
      <c r="H812" s="19"/>
      <c r="I812" s="18"/>
      <c r="J812" s="18"/>
      <c r="S812" s="22"/>
      <c r="T812" s="22"/>
      <c r="U812" s="22"/>
      <c r="V812" s="22"/>
      <c r="W812" s="22"/>
      <c r="X812" s="10"/>
      <c r="Y812" s="10"/>
    </row>
    <row r="813" spans="8:25" ht="50.1" customHeight="1" x14ac:dyDescent="0.25">
      <c r="H813" s="19"/>
      <c r="I813" s="18"/>
      <c r="J813" s="18"/>
      <c r="S813" s="22"/>
      <c r="T813" s="22"/>
      <c r="U813" s="22"/>
      <c r="V813" s="22"/>
      <c r="W813" s="22"/>
      <c r="X813" s="10"/>
      <c r="Y813" s="10"/>
    </row>
    <row r="814" spans="8:25" ht="50.1" customHeight="1" x14ac:dyDescent="0.25">
      <c r="H814" s="19"/>
      <c r="I814" s="18"/>
      <c r="J814" s="18"/>
      <c r="S814" s="22"/>
      <c r="T814" s="22"/>
      <c r="U814" s="22"/>
      <c r="V814" s="22"/>
      <c r="W814" s="22"/>
      <c r="X814" s="10"/>
      <c r="Y814" s="10"/>
    </row>
    <row r="815" spans="8:25" ht="50.1" customHeight="1" x14ac:dyDescent="0.25">
      <c r="H815" s="19"/>
      <c r="I815" s="18"/>
      <c r="J815" s="18"/>
      <c r="S815" s="22"/>
      <c r="T815" s="22"/>
      <c r="U815" s="22"/>
      <c r="V815" s="22"/>
      <c r="W815" s="22"/>
      <c r="X815" s="10"/>
      <c r="Y815" s="10"/>
    </row>
    <row r="816" spans="8:25" ht="50.1" customHeight="1" x14ac:dyDescent="0.25">
      <c r="H816" s="19"/>
      <c r="I816" s="18"/>
      <c r="J816" s="18"/>
      <c r="S816" s="22"/>
      <c r="T816" s="22"/>
      <c r="U816" s="22"/>
      <c r="V816" s="22"/>
      <c r="W816" s="22"/>
      <c r="X816" s="10"/>
      <c r="Y816" s="10"/>
    </row>
    <row r="817" spans="8:25" ht="50.1" customHeight="1" x14ac:dyDescent="0.25">
      <c r="H817" s="19"/>
      <c r="I817" s="18"/>
      <c r="J817" s="18"/>
      <c r="S817" s="22"/>
      <c r="T817" s="22"/>
      <c r="U817" s="22"/>
      <c r="V817" s="22"/>
      <c r="W817" s="22"/>
      <c r="X817" s="10"/>
      <c r="Y817" s="10"/>
    </row>
    <row r="818" spans="8:25" ht="50.1" customHeight="1" x14ac:dyDescent="0.25">
      <c r="H818" s="19"/>
      <c r="I818" s="18"/>
      <c r="J818" s="18"/>
      <c r="S818" s="22"/>
      <c r="T818" s="22"/>
      <c r="U818" s="22"/>
      <c r="V818" s="22"/>
      <c r="W818" s="22"/>
      <c r="X818" s="10"/>
      <c r="Y818" s="10"/>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H1031" s="19"/>
      <c r="I1031" s="18"/>
      <c r="J1031" s="18"/>
      <c r="S1031" s="22"/>
      <c r="T1031" s="22"/>
      <c r="U1031" s="22"/>
      <c r="V1031" s="22"/>
      <c r="W1031" s="22"/>
      <c r="X1031" s="11"/>
      <c r="Y1031" s="11"/>
    </row>
    <row r="1032" spans="8:25" ht="50.1" customHeight="1" x14ac:dyDescent="0.25">
      <c r="H1032" s="19"/>
      <c r="I1032" s="18"/>
      <c r="J1032" s="18"/>
      <c r="S1032" s="22"/>
      <c r="T1032" s="22"/>
      <c r="U1032" s="22"/>
      <c r="V1032" s="22"/>
      <c r="W1032" s="22"/>
      <c r="X1032" s="11"/>
      <c r="Y1032" s="11"/>
    </row>
    <row r="1033" spans="8:25" ht="50.1" customHeight="1" x14ac:dyDescent="0.25">
      <c r="H1033" s="19"/>
      <c r="I1033" s="18"/>
      <c r="J1033" s="18"/>
      <c r="S1033" s="22"/>
      <c r="T1033" s="22"/>
      <c r="U1033" s="22"/>
      <c r="V1033" s="22"/>
      <c r="W1033" s="22"/>
      <c r="X1033" s="11"/>
      <c r="Y1033" s="11"/>
    </row>
    <row r="1034" spans="8:25" ht="50.1" customHeight="1" x14ac:dyDescent="0.25">
      <c r="H1034" s="19"/>
      <c r="I1034" s="18"/>
      <c r="J1034" s="18"/>
      <c r="S1034" s="22"/>
      <c r="T1034" s="22"/>
      <c r="U1034" s="22"/>
      <c r="V1034" s="22"/>
      <c r="W1034" s="22"/>
      <c r="X1034" s="11"/>
      <c r="Y1034" s="11"/>
    </row>
    <row r="1035" spans="8:25" ht="50.1" customHeight="1" x14ac:dyDescent="0.25">
      <c r="H1035" s="19"/>
      <c r="I1035" s="18"/>
      <c r="J1035" s="18"/>
      <c r="S1035" s="22"/>
      <c r="T1035" s="22"/>
      <c r="U1035" s="22"/>
      <c r="V1035" s="22"/>
      <c r="W1035" s="22"/>
      <c r="X1035" s="11"/>
      <c r="Y1035" s="11"/>
    </row>
    <row r="1036" spans="8:25" ht="50.1" customHeight="1" x14ac:dyDescent="0.25">
      <c r="H1036" s="19"/>
      <c r="I1036" s="18"/>
      <c r="J1036" s="18"/>
      <c r="S1036" s="22"/>
      <c r="T1036" s="22"/>
      <c r="U1036" s="22"/>
      <c r="V1036" s="22"/>
      <c r="W1036" s="22"/>
      <c r="X1036" s="11"/>
      <c r="Y1036" s="11"/>
    </row>
    <row r="1037" spans="8:25" ht="50.1" customHeight="1" x14ac:dyDescent="0.25">
      <c r="H1037" s="19"/>
      <c r="I1037" s="18"/>
      <c r="J1037" s="18"/>
      <c r="S1037" s="22"/>
      <c r="T1037" s="22"/>
      <c r="U1037" s="22"/>
      <c r="V1037" s="22"/>
      <c r="W1037" s="22"/>
      <c r="X1037" s="11"/>
      <c r="Y1037" s="11"/>
    </row>
    <row r="1038" spans="8:25" ht="50.1" customHeight="1" x14ac:dyDescent="0.25">
      <c r="H1038" s="19"/>
      <c r="I1038" s="18"/>
      <c r="J1038" s="18"/>
      <c r="S1038" s="22"/>
      <c r="T1038" s="22"/>
      <c r="U1038" s="22"/>
      <c r="V1038" s="22"/>
      <c r="W1038" s="22"/>
      <c r="X1038" s="11"/>
      <c r="Y1038" s="11"/>
    </row>
    <row r="1039" spans="8:25" ht="50.1" customHeight="1" x14ac:dyDescent="0.25">
      <c r="H1039" s="19"/>
      <c r="I1039" s="18"/>
      <c r="J1039" s="18"/>
      <c r="S1039" s="22"/>
      <c r="T1039" s="22"/>
      <c r="U1039" s="22"/>
      <c r="V1039" s="22"/>
      <c r="W1039" s="22"/>
      <c r="X1039" s="11"/>
      <c r="Y1039" s="11"/>
    </row>
    <row r="1040" spans="8:25" ht="50.1" customHeight="1" x14ac:dyDescent="0.25">
      <c r="H1040" s="19"/>
      <c r="I1040" s="18"/>
      <c r="J1040" s="18"/>
      <c r="S1040" s="22"/>
      <c r="T1040" s="22"/>
      <c r="U1040" s="22"/>
      <c r="V1040" s="22"/>
      <c r="W1040" s="22"/>
      <c r="X1040" s="11"/>
      <c r="Y1040" s="11"/>
    </row>
    <row r="1041" spans="8:25" ht="50.1" customHeight="1" x14ac:dyDescent="0.25">
      <c r="H1041" s="19"/>
      <c r="I1041" s="18"/>
      <c r="J1041" s="18"/>
      <c r="S1041" s="22"/>
      <c r="T1041" s="22"/>
      <c r="U1041" s="22"/>
      <c r="V1041" s="22"/>
      <c r="W1041" s="22"/>
      <c r="X1041" s="11"/>
      <c r="Y1041" s="11"/>
    </row>
    <row r="1042" spans="8:25" ht="50.1" customHeight="1" x14ac:dyDescent="0.25">
      <c r="H1042" s="19"/>
      <c r="I1042" s="18"/>
      <c r="J1042" s="18"/>
      <c r="S1042" s="22"/>
      <c r="T1042" s="22"/>
      <c r="U1042" s="22"/>
      <c r="V1042" s="22"/>
      <c r="W1042" s="22"/>
      <c r="X1042" s="11"/>
      <c r="Y1042" s="11"/>
    </row>
    <row r="1043" spans="8:25" ht="50.1" customHeight="1" x14ac:dyDescent="0.25">
      <c r="H1043" s="19"/>
      <c r="I1043" s="18"/>
      <c r="J1043" s="18"/>
      <c r="S1043" s="22"/>
      <c r="T1043" s="22"/>
      <c r="U1043" s="22"/>
      <c r="V1043" s="22"/>
      <c r="W1043" s="22"/>
      <c r="X1043" s="11"/>
      <c r="Y1043" s="11"/>
    </row>
    <row r="1044" spans="8:25" ht="50.1" customHeight="1" x14ac:dyDescent="0.25">
      <c r="H1044" s="19"/>
      <c r="I1044" s="18"/>
      <c r="J1044" s="18"/>
      <c r="S1044" s="22"/>
      <c r="T1044" s="22"/>
      <c r="U1044" s="22"/>
      <c r="V1044" s="22"/>
      <c r="W1044" s="22"/>
      <c r="X1044" s="11"/>
      <c r="Y1044" s="11"/>
    </row>
    <row r="1045" spans="8:25" ht="50.1" customHeight="1" x14ac:dyDescent="0.25">
      <c r="H1045" s="19"/>
      <c r="I1045" s="18"/>
      <c r="J1045" s="18"/>
      <c r="S1045" s="22"/>
      <c r="T1045" s="22"/>
      <c r="U1045" s="22"/>
      <c r="V1045" s="22"/>
      <c r="W1045" s="22"/>
      <c r="X1045" s="11"/>
      <c r="Y1045" s="11"/>
    </row>
    <row r="1046" spans="8:25" ht="50.1" customHeight="1" x14ac:dyDescent="0.25">
      <c r="H1046" s="19"/>
      <c r="I1046" s="18"/>
      <c r="J1046" s="18"/>
      <c r="S1046" s="22"/>
      <c r="T1046" s="22"/>
      <c r="U1046" s="22"/>
      <c r="V1046" s="22"/>
      <c r="W1046" s="22"/>
      <c r="X1046" s="11"/>
      <c r="Y1046" s="11"/>
    </row>
    <row r="1047" spans="8:25" ht="50.1" customHeight="1" x14ac:dyDescent="0.25">
      <c r="H1047" s="19"/>
      <c r="I1047" s="18"/>
      <c r="J1047" s="18"/>
      <c r="S1047" s="22"/>
      <c r="T1047" s="22"/>
      <c r="U1047" s="22"/>
      <c r="V1047" s="22"/>
      <c r="W1047" s="22"/>
      <c r="X1047" s="11"/>
      <c r="Y1047" s="11"/>
    </row>
    <row r="1048" spans="8:25" ht="50.1" customHeight="1" x14ac:dyDescent="0.25">
      <c r="H1048" s="19"/>
      <c r="I1048" s="18"/>
      <c r="J1048" s="18"/>
      <c r="S1048" s="22"/>
      <c r="T1048" s="22"/>
      <c r="U1048" s="22"/>
      <c r="V1048" s="22"/>
      <c r="W1048" s="22"/>
      <c r="X1048" s="11"/>
      <c r="Y1048" s="11"/>
    </row>
    <row r="1049" spans="8:25" ht="50.1" customHeight="1" x14ac:dyDescent="0.25">
      <c r="H1049" s="19"/>
      <c r="I1049" s="18"/>
      <c r="J1049" s="18"/>
      <c r="S1049" s="22"/>
      <c r="T1049" s="22"/>
      <c r="U1049" s="22"/>
      <c r="V1049" s="22"/>
      <c r="W1049" s="22"/>
      <c r="X1049" s="11"/>
      <c r="Y1049" s="11"/>
    </row>
    <row r="1050" spans="8:25" ht="50.1" customHeight="1" x14ac:dyDescent="0.25">
      <c r="H1050" s="19"/>
      <c r="I1050" s="18"/>
      <c r="J1050" s="18"/>
      <c r="S1050" s="22"/>
      <c r="T1050" s="22"/>
      <c r="U1050" s="22"/>
      <c r="V1050" s="22"/>
      <c r="W1050" s="22"/>
      <c r="X1050" s="11"/>
      <c r="Y1050" s="11"/>
    </row>
    <row r="1051" spans="8:25" ht="50.1" customHeight="1" x14ac:dyDescent="0.25">
      <c r="H1051" s="19"/>
      <c r="I1051" s="18"/>
      <c r="J1051" s="18"/>
      <c r="S1051" s="22"/>
      <c r="T1051" s="22"/>
      <c r="U1051" s="22"/>
      <c r="V1051" s="22"/>
      <c r="W1051" s="22"/>
      <c r="X1051" s="11"/>
      <c r="Y1051" s="11"/>
    </row>
    <row r="1052" spans="8:25" ht="50.1" customHeight="1" x14ac:dyDescent="0.25">
      <c r="H1052" s="19"/>
      <c r="I1052" s="18"/>
      <c r="J1052" s="18"/>
      <c r="S1052" s="22"/>
      <c r="T1052" s="22"/>
      <c r="U1052" s="22"/>
      <c r="V1052" s="22"/>
      <c r="W1052" s="22"/>
      <c r="X1052" s="11"/>
      <c r="Y1052" s="11"/>
    </row>
    <row r="1053" spans="8:25" ht="50.1" customHeight="1" x14ac:dyDescent="0.25">
      <c r="H1053" s="19"/>
      <c r="I1053" s="18"/>
      <c r="J1053" s="18"/>
      <c r="S1053" s="22"/>
      <c r="T1053" s="22"/>
      <c r="U1053" s="22"/>
      <c r="V1053" s="22"/>
      <c r="W1053" s="22"/>
      <c r="X1053" s="11"/>
      <c r="Y1053" s="11"/>
    </row>
    <row r="1054" spans="8:25" ht="50.1" customHeight="1" x14ac:dyDescent="0.25">
      <c r="H1054" s="19"/>
      <c r="I1054" s="18"/>
      <c r="J1054" s="18"/>
      <c r="S1054" s="22"/>
      <c r="T1054" s="22"/>
      <c r="U1054" s="22"/>
      <c r="V1054" s="22"/>
      <c r="W1054" s="22"/>
      <c r="X1054" s="11"/>
      <c r="Y1054" s="11"/>
    </row>
    <row r="1055" spans="8:25" ht="50.1" customHeight="1" x14ac:dyDescent="0.25">
      <c r="H1055" s="19"/>
      <c r="I1055" s="18"/>
      <c r="J1055" s="18"/>
      <c r="S1055" s="22"/>
      <c r="T1055" s="22"/>
      <c r="U1055" s="22"/>
      <c r="V1055" s="22"/>
      <c r="W1055" s="22"/>
      <c r="X1055" s="11"/>
      <c r="Y1055" s="11"/>
    </row>
    <row r="1056" spans="8:25" ht="50.1" customHeight="1" x14ac:dyDescent="0.25">
      <c r="H1056" s="19"/>
      <c r="I1056" s="18"/>
      <c r="J1056" s="18"/>
      <c r="S1056" s="22"/>
      <c r="T1056" s="22"/>
      <c r="U1056" s="22"/>
      <c r="V1056" s="22"/>
      <c r="W1056" s="22"/>
      <c r="X1056" s="11"/>
      <c r="Y1056" s="11"/>
    </row>
    <row r="1057" spans="8:25" ht="50.1" customHeight="1" x14ac:dyDescent="0.25">
      <c r="H1057" s="19"/>
      <c r="I1057" s="18"/>
      <c r="J1057" s="18"/>
      <c r="S1057" s="22"/>
      <c r="T1057" s="22"/>
      <c r="U1057" s="22"/>
      <c r="V1057" s="22"/>
      <c r="W1057" s="22"/>
      <c r="X1057" s="11"/>
      <c r="Y1057" s="11"/>
    </row>
    <row r="1058" spans="8:25" ht="50.1" customHeight="1" x14ac:dyDescent="0.25">
      <c r="H1058" s="19"/>
      <c r="I1058" s="18"/>
      <c r="J1058" s="18"/>
      <c r="S1058" s="22"/>
      <c r="T1058" s="22"/>
      <c r="U1058" s="22"/>
      <c r="V1058" s="22"/>
      <c r="W1058" s="22"/>
      <c r="X1058" s="11"/>
      <c r="Y1058" s="11"/>
    </row>
    <row r="1059" spans="8:25" ht="50.1" customHeight="1" x14ac:dyDescent="0.25">
      <c r="X1059" s="11"/>
      <c r="Y1059" s="11"/>
    </row>
    <row r="1060" spans="8:25" ht="50.1" customHeight="1" x14ac:dyDescent="0.25">
      <c r="X1060" s="11"/>
      <c r="Y1060" s="11"/>
    </row>
    <row r="1061" spans="8:25" ht="50.1" customHeight="1" x14ac:dyDescent="0.25">
      <c r="X1061" s="11"/>
      <c r="Y1061" s="11"/>
    </row>
    <row r="1062" spans="8:25" ht="50.1" customHeight="1" x14ac:dyDescent="0.25">
      <c r="X1062" s="11"/>
      <c r="Y1062" s="11"/>
    </row>
    <row r="1063" spans="8:25" ht="50.1" customHeight="1" x14ac:dyDescent="0.25">
      <c r="X1063" s="11"/>
      <c r="Y1063" s="11"/>
    </row>
    <row r="1064" spans="8:25" ht="50.1" customHeight="1" x14ac:dyDescent="0.25">
      <c r="X1064" s="11"/>
      <c r="Y1064" s="11"/>
    </row>
    <row r="1065" spans="8:25" ht="50.1" customHeight="1" x14ac:dyDescent="0.25">
      <c r="X1065" s="11"/>
      <c r="Y1065" s="11"/>
    </row>
    <row r="1066" spans="8:25" ht="50.1" customHeight="1" x14ac:dyDescent="0.25">
      <c r="X1066" s="11"/>
      <c r="Y1066" s="11"/>
    </row>
    <row r="1067" spans="8:25" ht="50.1" customHeight="1" x14ac:dyDescent="0.25">
      <c r="X1067" s="11"/>
      <c r="Y1067" s="11"/>
    </row>
    <row r="1068" spans="8:25" ht="50.1" customHeight="1" x14ac:dyDescent="0.25">
      <c r="X1068" s="11"/>
      <c r="Y1068" s="11"/>
    </row>
    <row r="1069" spans="8:25" ht="50.1" customHeight="1" x14ac:dyDescent="0.25">
      <c r="X1069" s="11"/>
      <c r="Y1069" s="11"/>
    </row>
    <row r="1070" spans="8:25" ht="50.1" customHeight="1" x14ac:dyDescent="0.25">
      <c r="X1070" s="11"/>
      <c r="Y1070" s="11"/>
    </row>
    <row r="1071" spans="8:25" ht="50.1" customHeight="1" x14ac:dyDescent="0.25">
      <c r="X1071" s="11"/>
      <c r="Y1071" s="11"/>
    </row>
    <row r="1072" spans="8: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c r="X1171" s="11"/>
      <c r="Y1171" s="11"/>
    </row>
    <row r="1172" spans="24:25" ht="50.1" customHeight="1" x14ac:dyDescent="0.25">
      <c r="X1172" s="11"/>
      <c r="Y1172" s="11"/>
    </row>
    <row r="1173" spans="24:25" ht="50.1" customHeight="1" x14ac:dyDescent="0.25">
      <c r="X1173" s="11"/>
      <c r="Y1173" s="11"/>
    </row>
    <row r="1174" spans="24:25" ht="50.1" customHeight="1" x14ac:dyDescent="0.25">
      <c r="X1174" s="11"/>
      <c r="Y1174" s="11"/>
    </row>
    <row r="1175" spans="24:25" ht="50.1" customHeight="1" x14ac:dyDescent="0.25">
      <c r="X1175" s="11"/>
      <c r="Y1175" s="11"/>
    </row>
    <row r="1176" spans="24:25" ht="50.1" customHeight="1" x14ac:dyDescent="0.25">
      <c r="X1176" s="11"/>
      <c r="Y1176" s="11"/>
    </row>
    <row r="1177" spans="24:25" ht="50.1" customHeight="1" x14ac:dyDescent="0.25">
      <c r="X1177" s="11"/>
      <c r="Y1177" s="11"/>
    </row>
    <row r="1178" spans="24:25" ht="50.1" customHeight="1" x14ac:dyDescent="0.25">
      <c r="X1178" s="11"/>
      <c r="Y1178" s="11"/>
    </row>
    <row r="1179" spans="24:25" ht="50.1" customHeight="1" x14ac:dyDescent="0.25">
      <c r="X1179" s="11"/>
      <c r="Y1179" s="11"/>
    </row>
    <row r="1180" spans="24:25" ht="50.1" customHeight="1" x14ac:dyDescent="0.25">
      <c r="X1180" s="11"/>
      <c r="Y1180" s="11"/>
    </row>
    <row r="1181" spans="24:25" ht="50.1" customHeight="1" x14ac:dyDescent="0.25">
      <c r="X1181" s="11"/>
      <c r="Y1181" s="11"/>
    </row>
    <row r="1182" spans="24:25" ht="50.1" customHeight="1" x14ac:dyDescent="0.25">
      <c r="X1182" s="11"/>
      <c r="Y1182" s="11"/>
    </row>
    <row r="1183" spans="24:25" ht="50.1" customHeight="1" x14ac:dyDescent="0.25">
      <c r="X1183" s="11"/>
      <c r="Y1183" s="11"/>
    </row>
    <row r="1184" spans="24:25" ht="50.1" customHeight="1" x14ac:dyDescent="0.25">
      <c r="X1184" s="11"/>
      <c r="Y1184" s="11"/>
    </row>
    <row r="1185" spans="24:25" ht="50.1" customHeight="1" x14ac:dyDescent="0.25">
      <c r="X1185" s="11"/>
      <c r="Y1185" s="11"/>
    </row>
    <row r="1186" spans="24:25" ht="50.1" customHeight="1" x14ac:dyDescent="0.25">
      <c r="X1186" s="11"/>
      <c r="Y1186" s="11"/>
    </row>
    <row r="1187" spans="24:25" ht="50.1" customHeight="1" x14ac:dyDescent="0.25">
      <c r="X1187" s="11"/>
      <c r="Y1187" s="11"/>
    </row>
    <row r="1188" spans="24:25" ht="50.1" customHeight="1" x14ac:dyDescent="0.25">
      <c r="X1188" s="11"/>
      <c r="Y1188" s="11"/>
    </row>
    <row r="1189" spans="24:25" ht="50.1" customHeight="1" x14ac:dyDescent="0.25">
      <c r="X1189" s="11"/>
      <c r="Y1189" s="11"/>
    </row>
    <row r="1190" spans="24:25" ht="50.1" customHeight="1" x14ac:dyDescent="0.25">
      <c r="X1190" s="11"/>
      <c r="Y1190" s="11"/>
    </row>
    <row r="1191" spans="24:25" ht="50.1" customHeight="1" x14ac:dyDescent="0.25">
      <c r="X1191" s="11"/>
      <c r="Y1191" s="11"/>
    </row>
    <row r="1192" spans="24:25" ht="50.1" customHeight="1" x14ac:dyDescent="0.25">
      <c r="X1192" s="11"/>
      <c r="Y1192" s="11"/>
    </row>
    <row r="1193" spans="24:25" ht="50.1" customHeight="1" x14ac:dyDescent="0.25">
      <c r="X1193" s="11"/>
      <c r="Y1193" s="11"/>
    </row>
    <row r="1194" spans="24:25" ht="50.1" customHeight="1" x14ac:dyDescent="0.25">
      <c r="X1194" s="11"/>
      <c r="Y1194" s="11"/>
    </row>
    <row r="1195" spans="24:25" ht="50.1" customHeight="1" x14ac:dyDescent="0.25">
      <c r="X1195" s="11"/>
      <c r="Y1195" s="11"/>
    </row>
    <row r="1196" spans="24:25" ht="50.1" customHeight="1" x14ac:dyDescent="0.25">
      <c r="X1196" s="11"/>
      <c r="Y1196" s="11"/>
    </row>
    <row r="1197" spans="24:25" ht="50.1" customHeight="1" x14ac:dyDescent="0.25">
      <c r="X1197" s="11"/>
      <c r="Y1197" s="11"/>
    </row>
    <row r="1198" spans="24:25" ht="50.1" customHeight="1" x14ac:dyDescent="0.25">
      <c r="X1198" s="11"/>
      <c r="Y1198" s="11"/>
    </row>
    <row r="1199" spans="24:25" ht="50.1" customHeight="1" x14ac:dyDescent="0.25"/>
    <row r="1200" spans="24:25"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80" name="ПодписантФИО"/>
    <protectedRange sqref="D81" name="Диапазон5"/>
    <protectedRange sqref="E80:G80" name="Диапазон4"/>
    <protectedRange sqref="E6:H6" name="Диапазон1"/>
    <protectedRange sqref="F11:F73" name="Диапазон8_1"/>
    <protectedRange sqref="H11:H73" name="Диапазон2_1_1_1_1"/>
    <protectedRange sqref="G11:G73" name="Диапазон2_1_1_2"/>
    <protectedRange sqref="S11:T73" name="Диапазон3_1_1"/>
    <protectedRange sqref="I11:J73" name="Диапазон2_1_2"/>
    <protectedRange sqref="Q11:Q73" name="ППРФ925_1"/>
  </protectedRanges>
  <mergeCells count="15">
    <mergeCell ref="AJ1:AO2"/>
    <mergeCell ref="H5:X5"/>
    <mergeCell ref="A74:W74"/>
    <mergeCell ref="A75:W75"/>
    <mergeCell ref="A76:W76"/>
    <mergeCell ref="AD8:AG8"/>
    <mergeCell ref="H1:P1"/>
    <mergeCell ref="B3:D3"/>
    <mergeCell ref="B6:D6"/>
    <mergeCell ref="E6:L6"/>
    <mergeCell ref="H2:P2"/>
    <mergeCell ref="F8:X8"/>
    <mergeCell ref="H3:P3"/>
    <mergeCell ref="H4:X4"/>
    <mergeCell ref="H7:P7"/>
  </mergeCells>
  <conditionalFormatting sqref="S11:S73">
    <cfRule type="expression" dxfId="0" priority="1">
      <formula>S11&gt;IF(#REF!=0,S11,#REF!)</formula>
    </cfRule>
  </conditionalFormatting>
  <dataValidations count="5">
    <dataValidation type="list" allowBlank="1" showInputMessage="1" showErrorMessage="1" sqref="Q11:Q73">
      <formula1>$AK$5:$AL$5</formula1>
    </dataValidation>
    <dataValidation type="list" sqref="G11:H73">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73">
      <formula1>$AJ$3:$AM$3</formula1>
    </dataValidation>
    <dataValidation type="list" sqref="J11:J73">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73">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172040</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172040</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172040</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2018-10-09T13:09:44Z</dcterms:modified>
  <cp:contentStatus>v2017_1</cp:contentStatus>
</cp:coreProperties>
</file>