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'1.1.'!$D$20:$D$1139</definedName>
    <definedName name="Nomenclatura" localSheetId="2">'1.2. '!$D$5:$D$1134</definedName>
    <definedName name="Print_Area" localSheetId="0">'1.1.'!$A$1:$Y$29</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'1.1.'!$M$20:$M$65547</definedName>
    <definedName name="НаименованиеПредметаЗакупки">'1.1.'!$D$9</definedName>
    <definedName name="НомерСертификатаИмя">'1.1.'!$K$20:$K$65547</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'1.1.'!$AA$24:$AA$25</definedName>
    <definedName name="ТехническиеХарактеристики">'1.1.'!$H$9</definedName>
    <definedName name="ЦенаИнфо1">'1.1.'!$B$23</definedName>
    <definedName name="ЦенаИнфо2">'1.1.'!$B$24</definedName>
    <definedName name="ШапкаСтоимостьЗаЕдиницу">'1.1.'!$T$9</definedName>
  </definedNames>
  <calcPr calcId="145621"/>
</workbook>
</file>

<file path=xl/calcChain.xml><?xml version="1.0" encoding="utf-8"?>
<calcChain xmlns="http://schemas.openxmlformats.org/spreadsheetml/2006/main">
  <c r="AH19" i="1" l="1"/>
  <c r="AG19" i="1"/>
  <c r="AF19" i="1"/>
  <c r="AE19" i="1"/>
  <c r="AD19" i="1"/>
  <c r="Z19" i="1"/>
  <c r="W19" i="1"/>
  <c r="X19" i="1" s="1"/>
  <c r="AB19" i="1" s="1"/>
  <c r="AH18" i="1"/>
  <c r="AG18" i="1"/>
  <c r="AF18" i="1"/>
  <c r="AE18" i="1"/>
  <c r="AD18" i="1"/>
  <c r="Z18" i="1"/>
  <c r="W18" i="1"/>
  <c r="X18" i="1" s="1"/>
  <c r="AH17" i="1"/>
  <c r="AG17" i="1"/>
  <c r="AF17" i="1"/>
  <c r="AE17" i="1"/>
  <c r="AD17" i="1"/>
  <c r="AC17" i="1"/>
  <c r="Z17" i="1"/>
  <c r="W17" i="1"/>
  <c r="X17" i="1" s="1"/>
  <c r="AH16" i="1"/>
  <c r="AG16" i="1"/>
  <c r="AF16" i="1"/>
  <c r="AE16" i="1"/>
  <c r="AD16" i="1"/>
  <c r="Z16" i="1"/>
  <c r="W16" i="1"/>
  <c r="X16" i="1" s="1"/>
  <c r="AH15" i="1"/>
  <c r="AG15" i="1"/>
  <c r="AF15" i="1"/>
  <c r="AE15" i="1"/>
  <c r="AD15" i="1"/>
  <c r="Z15" i="1"/>
  <c r="W15" i="1"/>
  <c r="X15" i="1" s="1"/>
  <c r="AH14" i="1"/>
  <c r="AG14" i="1"/>
  <c r="AF14" i="1"/>
  <c r="AE14" i="1"/>
  <c r="AD14" i="1"/>
  <c r="AC14" i="1"/>
  <c r="Z14" i="1"/>
  <c r="W14" i="1"/>
  <c r="X14" i="1" s="1"/>
  <c r="AH13" i="1"/>
  <c r="AG13" i="1"/>
  <c r="AF13" i="1"/>
  <c r="AE13" i="1"/>
  <c r="AD13" i="1"/>
  <c r="Z13" i="1"/>
  <c r="W13" i="1"/>
  <c r="AC13" i="1" s="1"/>
  <c r="AH12" i="1"/>
  <c r="AG12" i="1"/>
  <c r="AF12" i="1"/>
  <c r="AE12" i="1"/>
  <c r="AD12" i="1"/>
  <c r="Z12" i="1"/>
  <c r="W12" i="1"/>
  <c r="AC12" i="1" s="1"/>
  <c r="AH11" i="1"/>
  <c r="AG11" i="1"/>
  <c r="AF11" i="1"/>
  <c r="AE11" i="1"/>
  <c r="AD11" i="1"/>
  <c r="Z11" i="1"/>
  <c r="W11" i="1"/>
  <c r="AC11" i="1" s="1"/>
  <c r="AC19" i="1" l="1"/>
  <c r="AC18" i="1"/>
  <c r="AC16" i="1"/>
  <c r="AC15" i="1"/>
  <c r="AB18" i="1"/>
  <c r="Y18" i="1"/>
  <c r="AA18" i="1" s="1"/>
  <c r="AI18" i="1" s="1"/>
  <c r="AB16" i="1"/>
  <c r="Y16" i="1"/>
  <c r="AA16" i="1" s="1"/>
  <c r="AI16" i="1" s="1"/>
  <c r="Y15" i="1"/>
  <c r="AA15" i="1" s="1"/>
  <c r="AI15" i="1" s="1"/>
  <c r="AB15" i="1"/>
  <c r="AB14" i="1"/>
  <c r="Y14" i="1"/>
  <c r="AA14" i="1" s="1"/>
  <c r="AI14" i="1" s="1"/>
  <c r="Y17" i="1"/>
  <c r="AA17" i="1" s="1"/>
  <c r="AI17" i="1" s="1"/>
  <c r="AB17" i="1"/>
  <c r="Y19" i="1"/>
  <c r="AA19" i="1" s="1"/>
  <c r="AI19" i="1" s="1"/>
  <c r="X11" i="1"/>
  <c r="X12" i="1"/>
  <c r="X13" i="1"/>
  <c r="AB11" i="1" l="1"/>
  <c r="Y11" i="1"/>
  <c r="AA11" i="1" s="1"/>
  <c r="AI11" i="1" s="1"/>
  <c r="AB13" i="1"/>
  <c r="Y13" i="1"/>
  <c r="AA13" i="1" s="1"/>
  <c r="AI13" i="1" s="1"/>
  <c r="Y12" i="1"/>
  <c r="AA12" i="1" s="1"/>
  <c r="AI12" i="1" s="1"/>
  <c r="AB12" i="1"/>
  <c r="H1" i="1" l="1"/>
  <c r="AI7" i="1" l="1"/>
  <c r="B3" i="4" l="1"/>
  <c r="B3" i="6" l="1"/>
  <c r="A3" i="2" l="1"/>
  <c r="H3" i="1" l="1"/>
  <c r="B24" i="1" l="1"/>
  <c r="B23" i="1"/>
  <c r="E6" i="7" l="1"/>
  <c r="D6" i="7"/>
  <c r="F6" i="7"/>
  <c r="G6" i="7"/>
  <c r="B3" i="2" l="1"/>
  <c r="D3" i="4"/>
  <c r="F3" i="6"/>
  <c r="H4" i="1" l="1"/>
  <c r="R7" i="1" l="1"/>
  <c r="H7" i="1" s="1"/>
  <c r="AI8" i="1" l="1"/>
  <c r="M4" i="6"/>
  <c r="N4" i="6" s="1"/>
  <c r="Y21" i="1"/>
  <c r="Y22" i="1"/>
  <c r="Y20" i="1" l="1"/>
  <c r="H2" i="1" l="1"/>
</calcChain>
</file>

<file path=xl/sharedStrings.xml><?xml version="1.0" encoding="utf-8"?>
<sst xmlns="http://schemas.openxmlformats.org/spreadsheetml/2006/main" count="521" uniqueCount="241">
  <si>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</si>
  <si>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</si>
  <si>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</si>
  <si>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</si>
  <si>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</si>
  <si>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</si>
  <si>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</si>
  <si>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</si>
  <si>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</si>
  <si>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</si>
  <si>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</si>
  <si>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</si>
  <si>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</si>
  <si>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</si>
  <si>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</si>
  <si>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</si>
  <si>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</si>
  <si>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</si>
  <si>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</si>
  <si>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</si>
  <si>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</si>
  <si>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</si>
  <si>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</si>
  <si>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</si>
  <si>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</si>
  <si>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</si>
  <si>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</si>
  <si>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</si>
  <si>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</si>
  <si>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</si>
  <si>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</si>
  <si>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</si>
  <si>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</si>
  <si>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</si>
  <si>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</si>
  <si>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</si>
  <si>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</si>
  <si>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</si>
  <si>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</si>
  <si>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</si>
  <si>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</si>
  <si>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</si>
  <si>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</si>
  <si>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</si>
  <si>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</si>
  <si>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</si>
  <si>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</si>
  <si>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</si>
  <si>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</si>
  <si>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</si>
  <si>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</si>
  <si>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</si>
  <si>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</si>
  <si>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</si>
  <si>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</si>
  <si>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</si>
  <si>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</si>
  <si>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</si>
  <si>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</si>
  <si>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</si>
  <si>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</si>
  <si>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</si>
  <si>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</si>
  <si>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</si>
  <si>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</si>
  <si>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</si>
  <si>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</si>
  <si>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</si>
  <si>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</si>
  <si>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</si>
  <si>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</si>
  <si>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</si>
  <si>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</si>
  <si>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</si>
  <si>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</si>
  <si>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</si>
  <si>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</si>
  <si>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</si>
  <si>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</si>
  <si>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</si>
  <si>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</si>
  <si>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</si>
  <si>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</si>
  <si>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</si>
  <si>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</si>
  <si>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</si>
  <si>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</si>
  <si>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</si>
  <si>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</si>
  <si>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</si>
  <si>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</si>
  <si>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</si>
  <si>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</si>
  <si>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</si>
  <si>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</si>
  <si>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</si>
  <si>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</si>
  <si>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</si>
  <si>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</si>
  <si>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</si>
  <si>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</si>
  <si>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</si>
  <si>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</si>
  <si>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</si>
  <si>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</si>
  <si>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</si>
  <si>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</si>
  <si>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</si>
  <si>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</si>
  <si>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</si>
  <si>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</si>
  <si>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</si>
  <si>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</si>
  <si>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</si>
  <si>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</si>
  <si>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</si>
  <si>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</si>
  <si>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</si>
  <si>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</si>
  <si>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</si>
  <si>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</si>
  <si>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</si>
  <si>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</si>
  <si>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</si>
  <si>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</si>
  <si>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</si>
  <si>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</si>
  <si>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</si>
  <si>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</si>
  <si>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</si>
  <si>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</si>
  <si>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</si>
  <si>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</si>
  <si>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</si>
  <si>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</si>
  <si>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</si>
  <si>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</si>
  <si>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</si>
  <si>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</si>
  <si>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</si>
  <si>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</si>
  <si>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</si>
  <si>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</si>
  <si>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</si>
  <si>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</si>
  <si>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</si>
  <si>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</si>
  <si>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</si>
  <si>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</si>
  <si>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</si>
  <si>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</si>
  <si>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</si>
  <si>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</si>
  <si>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</si>
  <si>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</si>
  <si>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</si>
  <si>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</si>
  <si>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</si>
  <si>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</si>
  <si>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</si>
  <si>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</si>
  <si>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</si>
  <si>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</si>
  <si>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</si>
  <si>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</si>
  <si>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</si>
  <si>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</si>
  <si>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</si>
  <si>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</si>
  <si>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</si>
  <si>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</si>
  <si>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</si>
  <si>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</si>
  <si>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</si>
  <si>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</si>
  <si>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</si>
  <si>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</si>
  <si>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</si>
  <si>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</si>
  <si>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</si>
  <si>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</si>
  <si>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</si>
  <si>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</si>
  <si>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</si>
  <si>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</si>
  <si>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</si>
  <si>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</si>
  <si>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</si>
  <si>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</si>
  <si>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</si>
  <si>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</si>
  <si>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t>21</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</si>
  <si>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</si>
  <si>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</si>
  <si>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</si>
  <si>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</si>
  <si>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</si>
  <si>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</si>
  <si>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</si>
  <si>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</si>
  <si>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</si>
  <si>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</si>
  <si>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t>Стоимость за ед. без налога (руб.)</t>
  </si>
  <si>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</si>
  <si>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t>Баллы добровольной сертификации</t>
  </si>
  <si>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</si>
  <si>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t>ЕАЭС+ГАТТ</t>
  </si>
  <si>
    <t>В соответствии с ПП РФ 925 от 16.09.2016 г. при определении победителя Участнику не будет предоставлен приоритет.</t>
  </si>
  <si>
    <t>В соответствии с ПП РФ 925 от 16.09.2016 г. при определении победителя Участнику будет предоставлен приоритет в размере 15%.</t>
  </si>
  <si>
    <r>
      <t>·     «Номер  сертификата добровольной сертификации / НЕТ»</t>
    </r>
    <r>
      <rPr>
        <sz val="12"/>
        <rFont val="Times New Roman"/>
        <family val="1"/>
        <charset val="204"/>
      </rPr>
      <t xml:space="preserve">. В случае, если на предлагаемый Участником товар, Участник обладает сертификатом  системы добровольной сертификации (за исключением сертификата ГАЗСЕРТ или ИНТЕРГАЗСЕРТ),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ИНТЕРГАЗСЕРТ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ИНТЕРГАЗСЕРТ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
</t>
    </r>
  </si>
  <si>
    <r>
      <t xml:space="preserve">·     «Номер сертификата Газсерт или Интергазсерт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или ИНТЕРГАЗСЕРТ, он указывает в данном поле номер сертификата. Если Участник не обладает сертификатом Газсерт или Интергазсерт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Газсерт или Интергазсерт на данный товар, к оценке допускается один номер сертификата.
Не допускается в данном поле указание номера сертификата или иного документа, не являющегося сертификатом Газсерт или Интергазсерт. Если Участник в данном поле укажет номер сертификата, не являющегося сертификатом системы Газсерт или Интергазсерт, такой сертификат при оценке заявки по критерию "Наличие сертификата Газсерт или Интергазсерт" не учитывается.
</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</si>
  <si>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1. "ЕАЭС+ГАТТ" - если товар, предлагаемый Участником, изготовлен российским производителем или производителем одной из стран-участниц Договора о Евразийском экономическом союзе от 29.05.2014 г. (ЕАЭС) или производителем одной из стран-участниц  Генерального соглашения по тарифам и торговле 1994 года (ГАТТ);
2 "Иное" - если товар, предлагаемый Участником, изготовлен иностранным производителем страны, которая не является участнице ЕАЭС или ГАТТ.</t>
    </r>
  </si>
  <si>
    <t>Номер  сертификата Газсерт или Интергазсерт на товар / НЕТ</t>
  </si>
  <si>
    <t>674b30cb-c78e-4ca7-82af-adecfab0a3b5</t>
  </si>
  <si>
    <t>Муфта электросварная ПЭ100 SDR11 D63</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</si>
  <si>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</si>
  <si>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</si>
  <si>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</si>
  <si>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</si>
  <si>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</si>
  <si>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</si>
  <si>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8e8e72e2-9b42-4cf2-988a-a73cc23e6353</t>
  </si>
  <si>
    <t>Муфта электросварная усилительная ПЭ100 SDR11 D110</t>
  </si>
  <si>
    <t>98e26604-d084-42ae-8a8e-361aabe0c016</t>
  </si>
  <si>
    <t>Седелка электросварная (головная часть) с фрезой ПЭ100 SDR11 D63х32</t>
  </si>
  <si>
    <t>d0daac24-34e3-406c-b8c0-1a60d1565037</t>
  </si>
  <si>
    <t>Отвод электросварной 90град.ПЭ100 SDR11 D63</t>
  </si>
  <si>
    <t>bc1d7608-f28f-4ee5-80e9-10c09ed18fc6</t>
  </si>
  <si>
    <t>Отвод седелочный электросварной ПЭ100 SDR11 D160х63</t>
  </si>
  <si>
    <t>2d675823-0f27-4030-be38-e1339158c118</t>
  </si>
  <si>
    <t>Отвод седелочный электросварной</t>
  </si>
  <si>
    <t>b26ba132-a415-4f94-8110-764e22bffff6</t>
  </si>
  <si>
    <t>3a53cbf5-fc86-47c7-9f6a-5a758b56d169</t>
  </si>
  <si>
    <t>a6e624f5-75a2-4834-8dcd-484d295563d2</t>
  </si>
  <si>
    <t>Соединение неразъемное полиэтилен-сталь D90х89 ПЭ100 SDR11</t>
  </si>
  <si>
    <t>Запрос предложений в электронной форме</t>
  </si>
  <si>
    <t>28dc1927-d7e4-4e98-8586-0fe17a147ca2</t>
  </si>
  <si>
    <t>4e01a7a0-d684-4e52-91fa-07ba2252643a</t>
  </si>
  <si>
    <t>08d53e62-53e3-11ea-80d5-0050569b30c0</t>
  </si>
  <si>
    <t xml:space="preserve">Отвод седелочный электросварной </t>
  </si>
  <si>
    <t xml:space="preserve">Соединение неразъемное полиэтилен-сталь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</si>
</sst>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
      <sz val="11"/>
      <color theme="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1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165" fontId="13" fillId="0" borderId="17" xfId="0" applyNumberFormat="1" applyFont="1" applyBorder="1" applyAlignment="1">
      <alignment horizontal="center" vertical="center" wrapText="1"/>
    </xf>
    <xf numFmtId="2" fontId="33" fillId="0" borderId="0" xfId="0" applyNumberFormat="1" applyFont="1"/>
    <xf numFmtId="49" fontId="33" fillId="0" borderId="0" xfId="0" quotePrefix="1" applyNumberFormat="1" applyFont="1"/>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9" fillId="0" borderId="4" xfId="0" applyNumberFormat="1"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5" fillId="0" borderId="0" xfId="0" applyFont="1" applyAlignment="1">
      <alignment horizontal="left" vertical="center" wrapText="1"/>
    </xf>
    <xf numFmtId="0" fontId="20"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11"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0" xfId="0" applyNumberFormat="1" applyFont="1" applyFill="1" applyBorder="1" applyAlignment="1" applyProtection="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P1298"/>
  <sheetViews>
    <sheetView tabSelected="1" topLeftCell="B1" zoomScale="80" zoomScaleNormal="80" zoomScaleSheetLayoutView="80" workbookViewId="0">
      <selection activeCell="A11" sqref="A11:AI19"/>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96" customWidth="1"/>
    <col min="11" max="11" width="29.42578125" style="1" customWidth="1"/>
    <col min="12" max="12" width="9.28515625" style="1" customWidth="1"/>
    <col min="13" max="13" width="9.140625" style="1" customWidth="1"/>
    <col min="14" max="15" width="0.140625" style="1" hidden="1" customWidth="1"/>
    <col min="16" max="16" width="33.140625" style="1" customWidth="1"/>
    <col min="17" max="17" width="34.28515625" style="1" customWidth="1"/>
    <col min="18" max="19" width="15.7109375" style="96" customWidth="1"/>
    <col min="20" max="22" width="15" style="3" customWidth="1"/>
    <col min="23" max="24" width="20.7109375" style="3" customWidth="1"/>
    <col min="25" max="25" width="22.5703125" style="3" customWidth="1"/>
    <col min="26" max="26" width="25.42578125" style="3" hidden="1" customWidth="1"/>
    <col min="27" max="27" width="19.5703125" style="62" hidden="1" customWidth="1"/>
    <col min="28" max="28" width="23.5703125" style="63" hidden="1" customWidth="1"/>
    <col min="29" max="29" width="25.7109375" style="63" hidden="1" customWidth="1"/>
    <col min="30" max="30" width="32.5703125" style="63" hidden="1" customWidth="1"/>
    <col min="31" max="31" width="33.42578125" style="63" hidden="1" customWidth="1"/>
    <col min="32" max="32" width="29.7109375" style="63" hidden="1" customWidth="1"/>
    <col min="33" max="33" width="24.85546875" style="63" hidden="1" customWidth="1"/>
    <col min="34" max="34" width="27.140625" style="63" hidden="1" customWidth="1"/>
    <col min="35" max="35" width="22" style="63" hidden="1" customWidth="1"/>
    <col min="36" max="36" width="22.7109375" style="63" hidden="1" customWidth="1"/>
    <col min="37" max="40" width="26.5703125" style="63" hidden="1" customWidth="1"/>
    <col min="41" max="41" width="27.28515625" style="63" hidden="1" customWidth="1"/>
    <col min="42" max="42" width="47" style="63" hidden="1" customWidth="1"/>
    <col min="43" max="43" width="22.5703125" style="1" customWidth="1"/>
    <col min="44" max="52" width="9.140625" style="1" customWidth="1"/>
    <col min="53" max="16384" width="9.140625" style="1"/>
  </cols>
  <sheetData>
    <row r="1" spans="1:42" ht="18.75" x14ac:dyDescent="0.3">
      <c r="A1" s="1" t="s">
        <v>236</v>
      </c>
      <c r="B1" s="28" t="s">
        <v>104</v>
      </c>
      <c r="G1" s="28"/>
      <c r="H1" s="168" t="str">
        <f>IF(SUM(AD:AD)&gt;0,"Внимание. Сведения о наличии или отсутствии  сертификата Газсерт или Интергазсерт указаны не по всем номенклатурным позициям","")</f>
        <v>Внимание. Сведения о наличии или отсутствии  сертификата Газсерт или Интергазсерт указаны не по всем номенклатурным позициям</v>
      </c>
      <c r="I1" s="168"/>
      <c r="J1" s="168"/>
      <c r="K1" s="168"/>
      <c r="L1" s="168"/>
      <c r="M1" s="168"/>
      <c r="N1" s="168"/>
      <c r="O1" s="168"/>
      <c r="P1" s="168"/>
      <c r="Q1" s="168"/>
      <c r="R1" s="100"/>
      <c r="S1" s="100"/>
      <c r="AE1" s="64" t="s">
        <v>76</v>
      </c>
      <c r="AF1" s="64"/>
      <c r="AG1" s="65"/>
      <c r="AH1" s="65"/>
      <c r="AI1" s="65"/>
      <c r="AJ1" s="66"/>
      <c r="AK1" s="161" t="s">
        <v>74</v>
      </c>
      <c r="AL1" s="161"/>
      <c r="AM1" s="161"/>
      <c r="AN1" s="161"/>
      <c r="AO1" s="161"/>
      <c r="AP1" s="161"/>
    </row>
    <row r="2" spans="1:42" ht="18.75" x14ac:dyDescent="0.3">
      <c r="A2" s="1" t="s">
        <v>237</v>
      </c>
      <c r="B2" s="28" t="s">
        <v>69</v>
      </c>
      <c r="G2" s="58"/>
      <c r="H2" s="171" t="str">
        <f>IF(SUM(Z:Z)&gt;0,"Участник не вправе предложить стоимость за единицу товара выше стоимости, указанной в колонке 15 (пункт документации 2.3.6.2.)","")</f>
        <v/>
      </c>
      <c r="I2" s="171"/>
      <c r="J2" s="171"/>
      <c r="K2" s="171"/>
      <c r="L2" s="171"/>
      <c r="M2" s="171"/>
      <c r="N2" s="171"/>
      <c r="O2" s="171"/>
      <c r="P2" s="171"/>
      <c r="Q2" s="171"/>
      <c r="R2" s="101"/>
      <c r="S2" s="101"/>
      <c r="AE2" s="64" t="s">
        <v>75</v>
      </c>
      <c r="AF2" s="64"/>
      <c r="AG2" s="65"/>
      <c r="AH2" s="65"/>
      <c r="AI2" s="65"/>
      <c r="AJ2" s="66"/>
      <c r="AK2" s="162"/>
      <c r="AL2" s="162"/>
      <c r="AM2" s="162"/>
      <c r="AN2" s="162"/>
      <c r="AO2" s="162"/>
      <c r="AP2" s="162"/>
    </row>
    <row r="3" spans="1:42" ht="27.75" customHeight="1" x14ac:dyDescent="0.3">
      <c r="B3" s="169" t="s">
        <v>235</v>
      </c>
      <c r="C3" s="169"/>
      <c r="D3" s="169"/>
      <c r="E3" s="16"/>
      <c r="F3" s="16"/>
      <c r="G3" s="16"/>
      <c r="H3" s="163" t="str">
        <f>IF(SUM(AG:AG)&gt;0,"ВНИМАНИЕ.     Колонка №4 для выбора Эквивалента заполнена НЕ верно!","")</f>
        <v/>
      </c>
      <c r="I3" s="163"/>
      <c r="J3" s="163"/>
      <c r="K3" s="163"/>
      <c r="L3" s="163"/>
      <c r="M3" s="163"/>
      <c r="N3" s="163"/>
      <c r="O3" s="163"/>
      <c r="P3" s="163"/>
      <c r="Q3" s="163"/>
      <c r="R3" s="99"/>
      <c r="S3" s="99"/>
      <c r="AE3" s="64" t="s">
        <v>77</v>
      </c>
      <c r="AF3" s="64"/>
      <c r="AG3" s="65"/>
      <c r="AH3" s="65"/>
      <c r="AI3" s="65"/>
      <c r="AJ3" s="66"/>
      <c r="AK3" s="86" t="s">
        <v>186</v>
      </c>
      <c r="AL3" s="86" t="s">
        <v>186</v>
      </c>
      <c r="AM3" s="87" t="s">
        <v>102</v>
      </c>
      <c r="AN3" s="86" t="s">
        <v>68</v>
      </c>
      <c r="AO3" s="67"/>
      <c r="AP3" s="68" t="s">
        <v>73</v>
      </c>
    </row>
    <row r="4" spans="1:42" ht="19.5" customHeight="1" x14ac:dyDescent="0.3">
      <c r="A4" s="1" t="s">
        <v>238</v>
      </c>
      <c r="B4" s="89"/>
      <c r="C4" s="89"/>
      <c r="D4" s="89">
        <v>324143</v>
      </c>
      <c r="E4" s="16"/>
      <c r="F4" s="16"/>
      <c r="G4" s="16"/>
      <c r="H4" s="163" t="str">
        <f>IF(SUM(AE:AE)&gt;0,"ВНИМАНИЕ.   В столбце 4 выбрано значение ""Да"", необходимо заполнить столбец 5 в соответствии с технической и иной документацией на товар!","")</f>
        <v/>
      </c>
      <c r="I4" s="163"/>
      <c r="J4" s="163"/>
      <c r="K4" s="163"/>
      <c r="L4" s="163"/>
      <c r="M4" s="163"/>
      <c r="N4" s="163"/>
      <c r="O4" s="163"/>
      <c r="P4" s="163"/>
      <c r="Q4" s="163"/>
      <c r="R4" s="163"/>
      <c r="S4" s="163"/>
      <c r="T4" s="163"/>
      <c r="U4" s="163"/>
      <c r="V4" s="163"/>
      <c r="W4" s="163"/>
      <c r="X4" s="163"/>
      <c r="Y4" s="163"/>
      <c r="AE4" s="64"/>
      <c r="AF4" s="64"/>
      <c r="AG4" s="65"/>
      <c r="AH4" s="65"/>
      <c r="AI4" s="65"/>
      <c r="AJ4" s="66"/>
      <c r="AK4" s="93" t="s">
        <v>111</v>
      </c>
      <c r="AL4" s="93" t="s">
        <v>111</v>
      </c>
      <c r="AM4" s="95" t="s">
        <v>73</v>
      </c>
      <c r="AN4" s="93" t="s">
        <v>112</v>
      </c>
      <c r="AO4" s="90"/>
      <c r="AP4" s="94"/>
    </row>
    <row r="5" spans="1:42" ht="19.5" customHeight="1" x14ac:dyDescent="0.3">
      <c r="B5" s="92"/>
      <c r="C5" s="92"/>
      <c r="D5" s="92"/>
      <c r="E5" s="16"/>
      <c r="F5" s="16"/>
      <c r="G5" s="16"/>
      <c r="H5" s="163"/>
      <c r="I5" s="163"/>
      <c r="J5" s="163"/>
      <c r="K5" s="163"/>
      <c r="L5" s="163"/>
      <c r="M5" s="163"/>
      <c r="N5" s="163"/>
      <c r="O5" s="163"/>
      <c r="P5" s="163"/>
      <c r="Q5" s="163"/>
      <c r="R5" s="163"/>
      <c r="S5" s="163"/>
      <c r="T5" s="163"/>
      <c r="U5" s="163"/>
      <c r="V5" s="163"/>
      <c r="W5" s="163"/>
      <c r="X5" s="163"/>
      <c r="Y5" s="163"/>
      <c r="AE5" s="64"/>
      <c r="AF5" s="64"/>
      <c r="AG5" s="65"/>
      <c r="AH5" s="65"/>
      <c r="AI5" s="65"/>
      <c r="AJ5" s="66"/>
      <c r="AK5" s="102" t="s">
        <v>126</v>
      </c>
      <c r="AL5" s="102" t="s">
        <v>206</v>
      </c>
      <c r="AM5" s="102" t="s">
        <v>127</v>
      </c>
      <c r="AO5" s="90"/>
      <c r="AP5" s="94"/>
    </row>
    <row r="6" spans="1:42" ht="23.25" customHeight="1" x14ac:dyDescent="0.3">
      <c r="B6" s="169" t="s">
        <v>48</v>
      </c>
      <c r="C6" s="169"/>
      <c r="D6" s="169"/>
      <c r="E6" s="170"/>
      <c r="F6" s="170"/>
      <c r="G6" s="170"/>
      <c r="H6" s="170"/>
      <c r="I6" s="170"/>
      <c r="J6" s="170"/>
      <c r="K6" s="170"/>
      <c r="L6" s="170"/>
      <c r="M6" s="170"/>
      <c r="AJ6" s="66"/>
      <c r="AK6" s="102" t="s">
        <v>128</v>
      </c>
      <c r="AL6" s="102" t="s">
        <v>128</v>
      </c>
      <c r="AM6" s="102" t="s">
        <v>127</v>
      </c>
      <c r="AO6" s="93"/>
      <c r="AP6" s="93"/>
    </row>
    <row r="7" spans="1:42" ht="57" customHeight="1" x14ac:dyDescent="0.25">
      <c r="B7" s="26"/>
      <c r="C7" s="26"/>
      <c r="D7" s="26"/>
      <c r="E7" s="25"/>
      <c r="F7" s="25"/>
      <c r="G7" s="25"/>
      <c r="H7" s="175" t="str">
        <f>IF(R7&lt;50,S7,T7)</f>
        <v>В соответствии с ПП РФ 925 от 16.09.2016 г. при определении победителя Участнику не будет предоставлен приоритет.</v>
      </c>
      <c r="I7" s="175"/>
      <c r="J7" s="175"/>
      <c r="K7" s="175"/>
      <c r="L7" s="175"/>
      <c r="M7" s="175"/>
      <c r="N7" s="175"/>
      <c r="O7" s="175"/>
      <c r="P7" s="175"/>
      <c r="Q7" s="175"/>
      <c r="R7" s="159">
        <f>SUM(AI9:AI49)*100/MAX(SUM(AA10:AA49),1)</f>
        <v>0</v>
      </c>
      <c r="S7" s="160" t="s">
        <v>207</v>
      </c>
      <c r="T7" s="160" t="s">
        <v>208</v>
      </c>
      <c r="AE7" s="167" t="s">
        <v>204</v>
      </c>
      <c r="AF7" s="167"/>
      <c r="AG7" s="167"/>
      <c r="AH7" s="167"/>
      <c r="AI7" s="69">
        <f>IF(SUM(M:M)=0,0,SUMIFS(M:M,J:J,"&lt;&gt;",J:J,"&lt;&gt;нет",J:J,"&lt;&gt;Укажите номер сертификата или выберите &lt;&lt;Нет&gt;&gt;")/SUM(M:M)*100)</f>
        <v>0</v>
      </c>
      <c r="AJ7" s="66"/>
      <c r="AK7" s="141" t="s">
        <v>46</v>
      </c>
      <c r="AL7" s="140" t="s">
        <v>46</v>
      </c>
      <c r="AM7" s="139" t="s">
        <v>158</v>
      </c>
      <c r="AN7" s="141" t="s">
        <v>46</v>
      </c>
    </row>
    <row r="8" spans="1:42" ht="27.6" customHeight="1" x14ac:dyDescent="0.25">
      <c r="A8" s="108" t="s">
        <v>5</v>
      </c>
      <c r="B8" s="32"/>
      <c r="C8" s="107" t="s">
        <v>6</v>
      </c>
      <c r="D8" s="106" t="s">
        <v>201</v>
      </c>
      <c r="E8" s="106"/>
      <c r="F8" s="172" t="s">
        <v>10</v>
      </c>
      <c r="G8" s="173"/>
      <c r="H8" s="173"/>
      <c r="I8" s="173"/>
      <c r="J8" s="173"/>
      <c r="K8" s="173"/>
      <c r="L8" s="173"/>
      <c r="M8" s="173"/>
      <c r="N8" s="173"/>
      <c r="O8" s="173"/>
      <c r="P8" s="173"/>
      <c r="Q8" s="173"/>
      <c r="R8" s="173"/>
      <c r="S8" s="173"/>
      <c r="T8" s="173"/>
      <c r="U8" s="173"/>
      <c r="V8" s="173"/>
      <c r="W8" s="173"/>
      <c r="X8" s="173"/>
      <c r="Y8" s="174"/>
      <c r="Z8" s="83"/>
      <c r="AA8" s="70"/>
      <c r="AE8" s="167" t="s">
        <v>72</v>
      </c>
      <c r="AF8" s="167"/>
      <c r="AG8" s="167"/>
      <c r="AH8" s="167"/>
      <c r="AI8" s="69">
        <f>IF(SUM(M:M)=0,0,SUMIFS(M:M,K:K,"&lt;&gt;",K:K,"&lt;&gt;нет",K:K,"&lt;&gt;Укажите номер сертификата или выберите &lt;&lt;Нет&gt;&gt;")/SUM(M:M)*100)</f>
        <v>0</v>
      </c>
      <c r="AJ8" s="66"/>
      <c r="AK8" s="141" t="s">
        <v>47</v>
      </c>
      <c r="AL8" s="140" t="s">
        <v>47</v>
      </c>
      <c r="AM8" s="139" t="s">
        <v>159</v>
      </c>
      <c r="AN8" s="141" t="s">
        <v>47</v>
      </c>
    </row>
    <row r="9" spans="1:42" ht="100.5" customHeight="1" x14ac:dyDescent="0.25">
      <c r="A9" s="5"/>
      <c r="B9" s="6" t="s">
        <v>0</v>
      </c>
      <c r="C9" s="6"/>
      <c r="D9" s="104" t="s">
        <v>11</v>
      </c>
      <c r="E9" s="7" t="s">
        <v>184</v>
      </c>
      <c r="F9" s="91" t="s">
        <v>182</v>
      </c>
      <c r="G9" s="32" t="s">
        <v>189</v>
      </c>
      <c r="H9" s="7" t="s">
        <v>1</v>
      </c>
      <c r="I9" s="6" t="s">
        <v>12</v>
      </c>
      <c r="J9" s="145" t="s">
        <v>190</v>
      </c>
      <c r="K9" s="6" t="s">
        <v>212</v>
      </c>
      <c r="L9" s="6" t="s">
        <v>2</v>
      </c>
      <c r="M9" s="6" t="s">
        <v>19</v>
      </c>
      <c r="N9" s="6" t="s">
        <v>7</v>
      </c>
      <c r="O9" s="6" t="s">
        <v>71</v>
      </c>
      <c r="P9" s="6" t="s">
        <v>3</v>
      </c>
      <c r="Q9" s="6" t="s">
        <v>4</v>
      </c>
      <c r="R9" s="6" t="s">
        <v>129</v>
      </c>
      <c r="S9" s="6" t="s">
        <v>130</v>
      </c>
      <c r="T9" s="158" t="s">
        <v>202</v>
      </c>
      <c r="U9" s="8" t="s">
        <v>98</v>
      </c>
      <c r="V9" s="8" t="s">
        <v>120</v>
      </c>
      <c r="W9" s="8" t="s">
        <v>97</v>
      </c>
      <c r="X9" s="8" t="s">
        <v>94</v>
      </c>
      <c r="Y9" s="8" t="s">
        <v>96</v>
      </c>
      <c r="Z9" s="10"/>
      <c r="AA9" s="70"/>
      <c r="AJ9" s="66"/>
      <c r="AK9" s="142" t="s">
        <v>160</v>
      </c>
      <c r="AL9" s="142" t="s">
        <v>160</v>
      </c>
      <c r="AM9" s="142" t="s">
        <v>161</v>
      </c>
      <c r="AN9" s="143" t="s">
        <v>162</v>
      </c>
    </row>
    <row r="10" spans="1:42" x14ac:dyDescent="0.25">
      <c r="A10" s="9"/>
      <c r="B10" s="7" t="s">
        <v>79</v>
      </c>
      <c r="C10" s="7"/>
      <c r="D10" s="7" t="s">
        <v>80</v>
      </c>
      <c r="E10" s="7" t="s">
        <v>81</v>
      </c>
      <c r="F10" s="88" t="s">
        <v>82</v>
      </c>
      <c r="G10" s="60" t="s">
        <v>83</v>
      </c>
      <c r="H10" s="7" t="s">
        <v>84</v>
      </c>
      <c r="I10" s="7" t="s">
        <v>85</v>
      </c>
      <c r="J10" s="146" t="s">
        <v>86</v>
      </c>
      <c r="K10" s="7" t="s">
        <v>78</v>
      </c>
      <c r="L10" s="7" t="s">
        <v>87</v>
      </c>
      <c r="M10" s="7" t="s">
        <v>88</v>
      </c>
      <c r="N10" s="7"/>
      <c r="O10" s="7"/>
      <c r="P10" s="7" t="s">
        <v>89</v>
      </c>
      <c r="Q10" s="7" t="s">
        <v>90</v>
      </c>
      <c r="R10" s="104" t="s">
        <v>91</v>
      </c>
      <c r="S10" s="104" t="s">
        <v>121</v>
      </c>
      <c r="T10" s="104" t="s">
        <v>95</v>
      </c>
      <c r="U10" s="104" t="s">
        <v>99</v>
      </c>
      <c r="V10" s="104" t="s">
        <v>105</v>
      </c>
      <c r="W10" s="104" t="s">
        <v>131</v>
      </c>
      <c r="X10" s="104" t="s">
        <v>132</v>
      </c>
      <c r="Y10" s="104" t="s">
        <v>191</v>
      </c>
      <c r="Z10" s="83"/>
      <c r="AJ10" s="66"/>
      <c r="AK10" s="66"/>
      <c r="AL10" s="66"/>
      <c r="AM10" s="66"/>
    </row>
    <row r="11" spans="1:42" ht="77.25" customHeight="1" x14ac:dyDescent="0.45">
      <c r="A11" s="201" t="s">
        <v>213</v>
      </c>
      <c r="B11" s="201">
        <v>1</v>
      </c>
      <c r="C11" s="201">
        <v>86</v>
      </c>
      <c r="D11" s="202" t="s">
        <v>214</v>
      </c>
      <c r="E11" s="203" t="s">
        <v>73</v>
      </c>
      <c r="F11" s="204" t="s">
        <v>73</v>
      </c>
      <c r="G11" s="205" t="s">
        <v>112</v>
      </c>
      <c r="H11" s="206" t="s">
        <v>112</v>
      </c>
      <c r="I11" s="207"/>
      <c r="J11" s="207" t="s">
        <v>215</v>
      </c>
      <c r="K11" s="208" t="s">
        <v>215</v>
      </c>
      <c r="L11" s="201" t="s">
        <v>216</v>
      </c>
      <c r="M11" s="201">
        <v>100</v>
      </c>
      <c r="N11" s="201" t="s">
        <v>217</v>
      </c>
      <c r="O11" s="209">
        <v>100</v>
      </c>
      <c r="P11" s="201" t="s">
        <v>218</v>
      </c>
      <c r="Q11" s="201" t="s">
        <v>219</v>
      </c>
      <c r="R11" s="204" t="s">
        <v>220</v>
      </c>
      <c r="S11" s="210">
        <v>34562</v>
      </c>
      <c r="T11" s="211">
        <v>0</v>
      </c>
      <c r="U11" s="212" t="s">
        <v>186</v>
      </c>
      <c r="V11" s="210">
        <v>0</v>
      </c>
      <c r="W11" s="213">
        <f>ROUND(ROUND(T11,2)*ROUND(M11,3),2)</f>
        <v>0</v>
      </c>
      <c r="X11" s="213">
        <f>ROUND(W11*IF(UPPER(U11)="20%",20,1)*IF(UPPER(U11)="18%",18,1)*IF(UPPER(U11)="10%",10,1)*IF(UPPER(U11)="НДС не облагается",0,1)/100,2)</f>
        <v>0</v>
      </c>
      <c r="Y11" s="213">
        <f>ROUND(X11+W11,2)</f>
        <v>0</v>
      </c>
      <c r="Z11" s="214">
        <f>IF(T11&gt;IF(V11=0,T11,V11),1,0)</f>
        <v>0</v>
      </c>
      <c r="AA11" s="214">
        <f t="shared" ref="AA11:AA19" si="0">Y11</f>
        <v>0</v>
      </c>
      <c r="AB11" s="214">
        <f t="shared" ref="AB11:AB19" si="1">X11</f>
        <v>0</v>
      </c>
      <c r="AC11" s="214">
        <f t="shared" ref="AC11:AC19" si="2">W11</f>
        <v>0</v>
      </c>
      <c r="AD11" s="215">
        <f t="shared" ref="AD11:AD19" si="3">IF(OR(ISBLANK(K11),K11="Укажите номер сертификата или выберите &lt;&lt;Нет&gt;&gt;"),1,0)</f>
        <v>1</v>
      </c>
      <c r="AE11" s="215">
        <f>IF(AND(E11="Да",OR(AND(F11 = "Да",ISBLANK(G11)),AND(F11 = "Да", G11 = "В соответствии с техническим заданием"),AND(F11 = "Нет",NOT(G11 = "В соответствии с техническим заданием")))),1,0)</f>
        <v>0</v>
      </c>
      <c r="AF11" s="216">
        <f>IF(AND(E11="Да",OR(AND(F11 = "Да",ISBLANK(H11)),AND(F11 = "Да", H11 = "В соответствии с техническим заданием"),AND(F11 = "Нет",NOT(H11 = "В соответствии с техническим заданием")))),1,0)</f>
        <v>0</v>
      </c>
      <c r="AG11" s="216">
        <f>IF(OR(AND(E11="Нет",F11="Нет"),AND(E11="Да",F11="Нет"),AND(E11="Да",F11="Да")),0,1)</f>
        <v>0</v>
      </c>
      <c r="AH11" s="216">
        <f>IF(AND(R11="ЕАЭС+ГАТТ"),1,0)</f>
        <v>0</v>
      </c>
      <c r="AI11" s="216">
        <f>AA11*AH11</f>
        <v>0</v>
      </c>
      <c r="AJ11" s="72" t="s">
        <v>93</v>
      </c>
      <c r="AK11" s="66"/>
      <c r="AL11" s="66"/>
      <c r="AM11" s="66"/>
    </row>
    <row r="12" spans="1:42" ht="50.1" customHeight="1" x14ac:dyDescent="0.25">
      <c r="A12" s="201" t="s">
        <v>221</v>
      </c>
      <c r="B12" s="201">
        <v>2</v>
      </c>
      <c r="C12" s="201">
        <v>237</v>
      </c>
      <c r="D12" s="202" t="s">
        <v>222</v>
      </c>
      <c r="E12" s="203" t="s">
        <v>73</v>
      </c>
      <c r="F12" s="204" t="s">
        <v>73</v>
      </c>
      <c r="G12" s="205" t="s">
        <v>112</v>
      </c>
      <c r="H12" s="206" t="s">
        <v>112</v>
      </c>
      <c r="I12" s="207"/>
      <c r="J12" s="207" t="s">
        <v>215</v>
      </c>
      <c r="K12" s="208" t="s">
        <v>215</v>
      </c>
      <c r="L12" s="201" t="s">
        <v>216</v>
      </c>
      <c r="M12" s="201">
        <v>10</v>
      </c>
      <c r="N12" s="201" t="s">
        <v>217</v>
      </c>
      <c r="O12" s="209">
        <v>10</v>
      </c>
      <c r="P12" s="201" t="s">
        <v>218</v>
      </c>
      <c r="Q12" s="201" t="s">
        <v>219</v>
      </c>
      <c r="R12" s="204" t="s">
        <v>220</v>
      </c>
      <c r="S12" s="210">
        <v>7785.4</v>
      </c>
      <c r="T12" s="211">
        <v>0</v>
      </c>
      <c r="U12" s="212" t="s">
        <v>186</v>
      </c>
      <c r="V12" s="210">
        <v>0</v>
      </c>
      <c r="W12" s="213">
        <f>ROUND(ROUND(T12,2)*ROUND(M12,3),2)</f>
        <v>0</v>
      </c>
      <c r="X12" s="213">
        <f>ROUND(W12*IF(UPPER(U12)="20%",20,1)*IF(UPPER(U12)="18%",18,1)*IF(UPPER(U12)="10%",10,1)*IF(UPPER(U12)="НДС не облагается",0,1)/100,2)</f>
        <v>0</v>
      </c>
      <c r="Y12" s="213">
        <f>ROUND(X12+W12,2)</f>
        <v>0</v>
      </c>
      <c r="Z12" s="214">
        <f>IF(T12&gt;IF(V12=0,T12,V12),1,0)</f>
        <v>0</v>
      </c>
      <c r="AA12" s="214">
        <f t="shared" si="0"/>
        <v>0</v>
      </c>
      <c r="AB12" s="214">
        <f t="shared" si="1"/>
        <v>0</v>
      </c>
      <c r="AC12" s="214">
        <f t="shared" si="2"/>
        <v>0</v>
      </c>
      <c r="AD12" s="215">
        <f t="shared" si="3"/>
        <v>1</v>
      </c>
      <c r="AE12" s="215">
        <f>IF(AND(E12="Да",OR(AND(F12 = "Да",ISBLANK(G12)),AND(F12 = "Да", G12 = "В соответствии с техническим заданием"),AND(F12 = "Нет",NOT(G12 = "В соответствии с техническим заданием")))),1,0)</f>
        <v>0</v>
      </c>
      <c r="AF12" s="216">
        <f>IF(AND(E12="Да",OR(AND(F12 = "Да",ISBLANK(H12)),AND(F12 = "Да", H12 = "В соответствии с техническим заданием"),AND(F12 = "Нет",NOT(H12 = "В соответствии с техническим заданием")))),1,0)</f>
        <v>0</v>
      </c>
      <c r="AG12" s="216">
        <f>IF(OR(AND(E12="Нет",F12="Нет"),AND(E12="Да",F12="Нет"),AND(E12="Да",F12="Да")),0,1)</f>
        <v>0</v>
      </c>
      <c r="AH12" s="216">
        <f>IF(AND(R12="ЕАЭС+ГАТТ"),1,0)</f>
        <v>0</v>
      </c>
      <c r="AI12" s="216">
        <f>AA12*AH12</f>
        <v>0</v>
      </c>
    </row>
    <row r="13" spans="1:42" ht="50.1" customHeight="1" x14ac:dyDescent="0.25">
      <c r="A13" s="201" t="s">
        <v>223</v>
      </c>
      <c r="B13" s="201">
        <v>3</v>
      </c>
      <c r="C13" s="201">
        <v>506</v>
      </c>
      <c r="D13" s="202" t="s">
        <v>224</v>
      </c>
      <c r="E13" s="203" t="s">
        <v>73</v>
      </c>
      <c r="F13" s="204" t="s">
        <v>73</v>
      </c>
      <c r="G13" s="205" t="s">
        <v>112</v>
      </c>
      <c r="H13" s="206" t="s">
        <v>112</v>
      </c>
      <c r="I13" s="207"/>
      <c r="J13" s="207" t="s">
        <v>215</v>
      </c>
      <c r="K13" s="208" t="s">
        <v>215</v>
      </c>
      <c r="L13" s="201" t="s">
        <v>216</v>
      </c>
      <c r="M13" s="201">
        <v>40</v>
      </c>
      <c r="N13" s="201" t="s">
        <v>217</v>
      </c>
      <c r="O13" s="209">
        <v>40</v>
      </c>
      <c r="P13" s="201" t="s">
        <v>218</v>
      </c>
      <c r="Q13" s="201" t="s">
        <v>219</v>
      </c>
      <c r="R13" s="204" t="s">
        <v>220</v>
      </c>
      <c r="S13" s="210">
        <v>39710</v>
      </c>
      <c r="T13" s="211">
        <v>0</v>
      </c>
      <c r="U13" s="212" t="s">
        <v>186</v>
      </c>
      <c r="V13" s="210">
        <v>0</v>
      </c>
      <c r="W13" s="213">
        <f>ROUND(ROUND(T13,2)*ROUND(M13,3),2)</f>
        <v>0</v>
      </c>
      <c r="X13" s="213">
        <f>ROUND(W13*IF(UPPER(U13)="20%",20,1)*IF(UPPER(U13)="18%",18,1)*IF(UPPER(U13)="10%",10,1)*IF(UPPER(U13)="НДС не облагается",0,1)/100,2)</f>
        <v>0</v>
      </c>
      <c r="Y13" s="213">
        <f>ROUND(X13+W13,2)</f>
        <v>0</v>
      </c>
      <c r="Z13" s="214">
        <f>IF(T13&gt;IF(V13=0,T13,V13),1,0)</f>
        <v>0</v>
      </c>
      <c r="AA13" s="214">
        <f t="shared" si="0"/>
        <v>0</v>
      </c>
      <c r="AB13" s="214">
        <f t="shared" si="1"/>
        <v>0</v>
      </c>
      <c r="AC13" s="214">
        <f t="shared" si="2"/>
        <v>0</v>
      </c>
      <c r="AD13" s="215">
        <f t="shared" si="3"/>
        <v>1</v>
      </c>
      <c r="AE13" s="215">
        <f>IF(AND(E13="Да",OR(AND(F13 = "Да",ISBLANK(G13)),AND(F13 = "Да", G13 = "В соответствии с техническим заданием"),AND(F13 = "Нет",NOT(G13 = "В соответствии с техническим заданием")))),1,0)</f>
        <v>0</v>
      </c>
      <c r="AF13" s="216">
        <f>IF(AND(E13="Да",OR(AND(F13 = "Да",ISBLANK(H13)),AND(F13 = "Да", H13 = "В соответствии с техническим заданием"),AND(F13 = "Нет",NOT(H13 = "В соответствии с техническим заданием")))),1,0)</f>
        <v>0</v>
      </c>
      <c r="AG13" s="216">
        <f>IF(OR(AND(E13="Нет",F13="Нет"),AND(E13="Да",F13="Нет"),AND(E13="Да",F13="Да")),0,1)</f>
        <v>0</v>
      </c>
      <c r="AH13" s="216">
        <f>IF(AND(R13="ЕАЭС+ГАТТ"),1,0)</f>
        <v>0</v>
      </c>
      <c r="AI13" s="216">
        <f>AA13*AH13</f>
        <v>0</v>
      </c>
    </row>
    <row r="14" spans="1:42" ht="50.1" customHeight="1" x14ac:dyDescent="0.25">
      <c r="A14" s="201" t="s">
        <v>225</v>
      </c>
      <c r="B14" s="201">
        <v>4</v>
      </c>
      <c r="C14" s="201">
        <v>212</v>
      </c>
      <c r="D14" s="202" t="s">
        <v>226</v>
      </c>
      <c r="E14" s="203" t="s">
        <v>73</v>
      </c>
      <c r="F14" s="204" t="s">
        <v>73</v>
      </c>
      <c r="G14" s="205" t="s">
        <v>112</v>
      </c>
      <c r="H14" s="206" t="s">
        <v>112</v>
      </c>
      <c r="I14" s="207"/>
      <c r="J14" s="207" t="s">
        <v>215</v>
      </c>
      <c r="K14" s="208" t="s">
        <v>215</v>
      </c>
      <c r="L14" s="201" t="s">
        <v>216</v>
      </c>
      <c r="M14" s="201">
        <v>5</v>
      </c>
      <c r="N14" s="201" t="s">
        <v>217</v>
      </c>
      <c r="O14" s="209">
        <v>5</v>
      </c>
      <c r="P14" s="201" t="s">
        <v>218</v>
      </c>
      <c r="Q14" s="201" t="s">
        <v>219</v>
      </c>
      <c r="R14" s="204" t="s">
        <v>220</v>
      </c>
      <c r="S14" s="210">
        <v>4666.7</v>
      </c>
      <c r="T14" s="211">
        <v>0</v>
      </c>
      <c r="U14" s="212" t="s">
        <v>186</v>
      </c>
      <c r="V14" s="210">
        <v>0</v>
      </c>
      <c r="W14" s="213">
        <f>ROUND(ROUND(T14,2)*ROUND(M14,3),2)</f>
        <v>0</v>
      </c>
      <c r="X14" s="213">
        <f>ROUND(W14*IF(UPPER(U14)="20%",20,1)*IF(UPPER(U14)="18%",18,1)*IF(UPPER(U14)="10%",10,1)*IF(UPPER(U14)="НДС не облагается",0,1)/100,2)</f>
        <v>0</v>
      </c>
      <c r="Y14" s="213">
        <f>ROUND(X14+W14,2)</f>
        <v>0</v>
      </c>
      <c r="Z14" s="214">
        <f>IF(T14&gt;IF(V14=0,T14,V14),1,0)</f>
        <v>0</v>
      </c>
      <c r="AA14" s="214">
        <f t="shared" si="0"/>
        <v>0</v>
      </c>
      <c r="AB14" s="214">
        <f t="shared" si="1"/>
        <v>0</v>
      </c>
      <c r="AC14" s="214">
        <f t="shared" si="2"/>
        <v>0</v>
      </c>
      <c r="AD14" s="215">
        <f t="shared" si="3"/>
        <v>1</v>
      </c>
      <c r="AE14" s="215">
        <f>IF(AND(E14="Да",OR(AND(F14 = "Да",ISBLANK(G14)),AND(F14 = "Да", G14 = "В соответствии с техническим заданием"),AND(F14 = "Нет",NOT(G14 = "В соответствии с техническим заданием")))),1,0)</f>
        <v>0</v>
      </c>
      <c r="AF14" s="216">
        <f>IF(AND(E14="Да",OR(AND(F14 = "Да",ISBLANK(H14)),AND(F14 = "Да", H14 = "В соответствии с техническим заданием"),AND(F14 = "Нет",NOT(H14 = "В соответствии с техническим заданием")))),1,0)</f>
        <v>0</v>
      </c>
      <c r="AG14" s="216">
        <f>IF(OR(AND(E14="Нет",F14="Нет"),AND(E14="Да",F14="Нет"),AND(E14="Да",F14="Да")),0,1)</f>
        <v>0</v>
      </c>
      <c r="AH14" s="216">
        <f>IF(AND(R14="ЕАЭС+ГАТТ"),1,0)</f>
        <v>0</v>
      </c>
      <c r="AI14" s="216">
        <f>AA14*AH14</f>
        <v>0</v>
      </c>
    </row>
    <row r="15" spans="1:42" ht="50.1" customHeight="1" x14ac:dyDescent="0.25">
      <c r="A15" s="201" t="s">
        <v>227</v>
      </c>
      <c r="B15" s="201">
        <v>5</v>
      </c>
      <c r="C15" s="201">
        <v>98</v>
      </c>
      <c r="D15" s="202" t="s">
        <v>228</v>
      </c>
      <c r="E15" s="203" t="s">
        <v>73</v>
      </c>
      <c r="F15" s="204" t="s">
        <v>73</v>
      </c>
      <c r="G15" s="205" t="s">
        <v>112</v>
      </c>
      <c r="H15" s="206" t="s">
        <v>112</v>
      </c>
      <c r="I15" s="207"/>
      <c r="J15" s="207" t="s">
        <v>215</v>
      </c>
      <c r="K15" s="208" t="s">
        <v>215</v>
      </c>
      <c r="L15" s="201" t="s">
        <v>216</v>
      </c>
      <c r="M15" s="201">
        <v>20</v>
      </c>
      <c r="N15" s="201" t="s">
        <v>217</v>
      </c>
      <c r="O15" s="209">
        <v>20</v>
      </c>
      <c r="P15" s="201" t="s">
        <v>218</v>
      </c>
      <c r="Q15" s="201" t="s">
        <v>219</v>
      </c>
      <c r="R15" s="204" t="s">
        <v>220</v>
      </c>
      <c r="S15" s="210">
        <v>51968.4</v>
      </c>
      <c r="T15" s="211">
        <v>0</v>
      </c>
      <c r="U15" s="212" t="s">
        <v>186</v>
      </c>
      <c r="V15" s="210">
        <v>0</v>
      </c>
      <c r="W15" s="213">
        <f>ROUND(ROUND(T15,2)*ROUND(M15,3),2)</f>
        <v>0</v>
      </c>
      <c r="X15" s="213">
        <f>ROUND(W15*IF(UPPER(U15)="20%",20,1)*IF(UPPER(U15)="18%",18,1)*IF(UPPER(U15)="10%",10,1)*IF(UPPER(U15)="НДС не облагается",0,1)/100,2)</f>
        <v>0</v>
      </c>
      <c r="Y15" s="213">
        <f>ROUND(X15+W15,2)</f>
        <v>0</v>
      </c>
      <c r="Z15" s="214">
        <f>IF(T15&gt;IF(V15=0,T15,V15),1,0)</f>
        <v>0</v>
      </c>
      <c r="AA15" s="214">
        <f t="shared" si="0"/>
        <v>0</v>
      </c>
      <c r="AB15" s="214">
        <f t="shared" si="1"/>
        <v>0</v>
      </c>
      <c r="AC15" s="214">
        <f t="shared" si="2"/>
        <v>0</v>
      </c>
      <c r="AD15" s="215">
        <f t="shared" si="3"/>
        <v>1</v>
      </c>
      <c r="AE15" s="215">
        <f>IF(AND(E15="Да",OR(AND(F15 = "Да",ISBLANK(G15)),AND(F15 = "Да", G15 = "В соответствии с техническим заданием"),AND(F15 = "Нет",NOT(G15 = "В соответствии с техническим заданием")))),1,0)</f>
        <v>0</v>
      </c>
      <c r="AF15" s="216">
        <f>IF(AND(E15="Да",OR(AND(F15 = "Да",ISBLANK(H15)),AND(F15 = "Да", H15 = "В соответствии с техническим заданием"),AND(F15 = "Нет",NOT(H15 = "В соответствии с техническим заданием")))),1,0)</f>
        <v>0</v>
      </c>
      <c r="AG15" s="216">
        <f>IF(OR(AND(E15="Нет",F15="Нет"),AND(E15="Да",F15="Нет"),AND(E15="Да",F15="Да")),0,1)</f>
        <v>0</v>
      </c>
      <c r="AH15" s="216">
        <f>IF(AND(R15="ЕАЭС+ГАТТ"),1,0)</f>
        <v>0</v>
      </c>
      <c r="AI15" s="216">
        <f>AA15*AH15</f>
        <v>0</v>
      </c>
    </row>
    <row r="16" spans="1:42" ht="50.1" customHeight="1" x14ac:dyDescent="0.25">
      <c r="A16" s="201" t="s">
        <v>229</v>
      </c>
      <c r="B16" s="201">
        <v>6</v>
      </c>
      <c r="C16" s="201">
        <v>52945</v>
      </c>
      <c r="D16" s="202" t="s">
        <v>239</v>
      </c>
      <c r="E16" s="203" t="s">
        <v>73</v>
      </c>
      <c r="F16" s="204" t="s">
        <v>73</v>
      </c>
      <c r="G16" s="205" t="s">
        <v>112</v>
      </c>
      <c r="H16" s="206" t="s">
        <v>112</v>
      </c>
      <c r="I16" s="207"/>
      <c r="J16" s="207" t="s">
        <v>215</v>
      </c>
      <c r="K16" s="208" t="s">
        <v>215</v>
      </c>
      <c r="L16" s="201" t="s">
        <v>216</v>
      </c>
      <c r="M16" s="201">
        <v>20</v>
      </c>
      <c r="N16" s="201" t="s">
        <v>217</v>
      </c>
      <c r="O16" s="209">
        <v>20</v>
      </c>
      <c r="P16" s="201" t="s">
        <v>218</v>
      </c>
      <c r="Q16" s="201" t="s">
        <v>219</v>
      </c>
      <c r="R16" s="204" t="s">
        <v>220</v>
      </c>
      <c r="S16" s="210">
        <v>151974</v>
      </c>
      <c r="T16" s="211">
        <v>0</v>
      </c>
      <c r="U16" s="212" t="s">
        <v>186</v>
      </c>
      <c r="V16" s="210">
        <v>0</v>
      </c>
      <c r="W16" s="213">
        <f>ROUND(ROUND(T16,2)*ROUND(M16,3),2)</f>
        <v>0</v>
      </c>
      <c r="X16" s="213">
        <f>ROUND(W16*IF(UPPER(U16)="20%",20,1)*IF(UPPER(U16)="18%",18,1)*IF(UPPER(U16)="10%",10,1)*IF(UPPER(U16)="НДС не облагается",0,1)/100,2)</f>
        <v>0</v>
      </c>
      <c r="Y16" s="213">
        <f>ROUND(X16+W16,2)</f>
        <v>0</v>
      </c>
      <c r="Z16" s="214">
        <f>IF(T16&gt;IF(V16=0,T16,V16),1,0)</f>
        <v>0</v>
      </c>
      <c r="AA16" s="214">
        <f t="shared" si="0"/>
        <v>0</v>
      </c>
      <c r="AB16" s="214">
        <f t="shared" si="1"/>
        <v>0</v>
      </c>
      <c r="AC16" s="214">
        <f t="shared" si="2"/>
        <v>0</v>
      </c>
      <c r="AD16" s="215">
        <f t="shared" si="3"/>
        <v>1</v>
      </c>
      <c r="AE16" s="215">
        <f>IF(AND(E16="Да",OR(AND(F16 = "Да",ISBLANK(G16)),AND(F16 = "Да", G16 = "В соответствии с техническим заданием"),AND(F16 = "Нет",NOT(G16 = "В соответствии с техническим заданием")))),1,0)</f>
        <v>0</v>
      </c>
      <c r="AF16" s="216">
        <f>IF(AND(E16="Да",OR(AND(F16 = "Да",ISBLANK(H16)),AND(F16 = "Да", H16 = "В соответствии с техническим заданием"),AND(F16 = "Нет",NOT(H16 = "В соответствии с техническим заданием")))),1,0)</f>
        <v>0</v>
      </c>
      <c r="AG16" s="216">
        <f>IF(OR(AND(E16="Нет",F16="Нет"),AND(E16="Да",F16="Нет"),AND(E16="Да",F16="Да")),0,1)</f>
        <v>0</v>
      </c>
      <c r="AH16" s="216">
        <f>IF(AND(R16="ЕАЭС+ГАТТ"),1,0)</f>
        <v>0</v>
      </c>
      <c r="AI16" s="216">
        <f>AA16*AH16</f>
        <v>0</v>
      </c>
    </row>
    <row r="17" spans="1:35" ht="50.1" customHeight="1" x14ac:dyDescent="0.25">
      <c r="A17" s="201" t="s">
        <v>231</v>
      </c>
      <c r="B17" s="201">
        <v>7</v>
      </c>
      <c r="C17" s="201">
        <v>52954</v>
      </c>
      <c r="D17" s="202" t="s">
        <v>230</v>
      </c>
      <c r="E17" s="203" t="s">
        <v>73</v>
      </c>
      <c r="F17" s="204" t="s">
        <v>73</v>
      </c>
      <c r="G17" s="205" t="s">
        <v>112</v>
      </c>
      <c r="H17" s="206" t="s">
        <v>112</v>
      </c>
      <c r="I17" s="207"/>
      <c r="J17" s="207" t="s">
        <v>215</v>
      </c>
      <c r="K17" s="208" t="s">
        <v>215</v>
      </c>
      <c r="L17" s="201" t="s">
        <v>216</v>
      </c>
      <c r="M17" s="201">
        <v>20</v>
      </c>
      <c r="N17" s="201" t="s">
        <v>217</v>
      </c>
      <c r="O17" s="209">
        <v>20</v>
      </c>
      <c r="P17" s="201" t="s">
        <v>218</v>
      </c>
      <c r="Q17" s="201" t="s">
        <v>219</v>
      </c>
      <c r="R17" s="204" t="s">
        <v>220</v>
      </c>
      <c r="S17" s="210">
        <v>18306.8</v>
      </c>
      <c r="T17" s="211">
        <v>0</v>
      </c>
      <c r="U17" s="212" t="s">
        <v>186</v>
      </c>
      <c r="V17" s="210">
        <v>0</v>
      </c>
      <c r="W17" s="213">
        <f>ROUND(ROUND(T17,2)*ROUND(M17,3),2)</f>
        <v>0</v>
      </c>
      <c r="X17" s="213">
        <f>ROUND(W17*IF(UPPER(U17)="20%",20,1)*IF(UPPER(U17)="18%",18,1)*IF(UPPER(U17)="10%",10,1)*IF(UPPER(U17)="НДС не облагается",0,1)/100,2)</f>
        <v>0</v>
      </c>
      <c r="Y17" s="213">
        <f>ROUND(X17+W17,2)</f>
        <v>0</v>
      </c>
      <c r="Z17" s="214">
        <f>IF(T17&gt;IF(V17=0,T17,V17),1,0)</f>
        <v>0</v>
      </c>
      <c r="AA17" s="214">
        <f t="shared" si="0"/>
        <v>0</v>
      </c>
      <c r="AB17" s="214">
        <f t="shared" si="1"/>
        <v>0</v>
      </c>
      <c r="AC17" s="214">
        <f t="shared" si="2"/>
        <v>0</v>
      </c>
      <c r="AD17" s="215">
        <f t="shared" si="3"/>
        <v>1</v>
      </c>
      <c r="AE17" s="215">
        <f>IF(AND(E17="Да",OR(AND(F17 = "Да",ISBLANK(G17)),AND(F17 = "Да", G17 = "В соответствии с техническим заданием"),AND(F17 = "Нет",NOT(G17 = "В соответствии с техническим заданием")))),1,0)</f>
        <v>0</v>
      </c>
      <c r="AF17" s="216">
        <f>IF(AND(E17="Да",OR(AND(F17 = "Да",ISBLANK(H17)),AND(F17 = "Да", H17 = "В соответствии с техническим заданием"),AND(F17 = "Нет",NOT(H17 = "В соответствии с техническим заданием")))),1,0)</f>
        <v>0</v>
      </c>
      <c r="AG17" s="216">
        <f>IF(OR(AND(E17="Нет",F17="Нет"),AND(E17="Да",F17="Нет"),AND(E17="Да",F17="Да")),0,1)</f>
        <v>0</v>
      </c>
      <c r="AH17" s="216">
        <f>IF(AND(R17="ЕАЭС+ГАТТ"),1,0)</f>
        <v>0</v>
      </c>
      <c r="AI17" s="216">
        <f>AA17*AH17</f>
        <v>0</v>
      </c>
    </row>
    <row r="18" spans="1:35" ht="50.1" customHeight="1" x14ac:dyDescent="0.25">
      <c r="A18" s="201" t="s">
        <v>232</v>
      </c>
      <c r="B18" s="201">
        <v>8</v>
      </c>
      <c r="C18" s="201">
        <v>26</v>
      </c>
      <c r="D18" s="202" t="s">
        <v>240</v>
      </c>
      <c r="E18" s="203" t="s">
        <v>73</v>
      </c>
      <c r="F18" s="204" t="s">
        <v>73</v>
      </c>
      <c r="G18" s="205" t="s">
        <v>112</v>
      </c>
      <c r="H18" s="206" t="s">
        <v>112</v>
      </c>
      <c r="I18" s="207"/>
      <c r="J18" s="207" t="s">
        <v>215</v>
      </c>
      <c r="K18" s="208" t="s">
        <v>215</v>
      </c>
      <c r="L18" s="201" t="s">
        <v>216</v>
      </c>
      <c r="M18" s="201">
        <v>2</v>
      </c>
      <c r="N18" s="201" t="s">
        <v>217</v>
      </c>
      <c r="O18" s="209">
        <v>2</v>
      </c>
      <c r="P18" s="201" t="s">
        <v>218</v>
      </c>
      <c r="Q18" s="201" t="s">
        <v>219</v>
      </c>
      <c r="R18" s="204" t="s">
        <v>220</v>
      </c>
      <c r="S18" s="210">
        <v>507.6</v>
      </c>
      <c r="T18" s="211">
        <v>0</v>
      </c>
      <c r="U18" s="212" t="s">
        <v>186</v>
      </c>
      <c r="V18" s="210">
        <v>0</v>
      </c>
      <c r="W18" s="213">
        <f>ROUND(ROUND(T18,2)*ROUND(M18,3),2)</f>
        <v>0</v>
      </c>
      <c r="X18" s="213">
        <f>ROUND(W18*IF(UPPER(U18)="20%",20,1)*IF(UPPER(U18)="18%",18,1)*IF(UPPER(U18)="10%",10,1)*IF(UPPER(U18)="НДС не облагается",0,1)/100,2)</f>
        <v>0</v>
      </c>
      <c r="Y18" s="213">
        <f>ROUND(X18+W18,2)</f>
        <v>0</v>
      </c>
      <c r="Z18" s="214">
        <f>IF(T18&gt;IF(V18=0,T18,V18),1,0)</f>
        <v>0</v>
      </c>
      <c r="AA18" s="214">
        <f t="shared" si="0"/>
        <v>0</v>
      </c>
      <c r="AB18" s="214">
        <f t="shared" si="1"/>
        <v>0</v>
      </c>
      <c r="AC18" s="214">
        <f t="shared" si="2"/>
        <v>0</v>
      </c>
      <c r="AD18" s="215">
        <f t="shared" si="3"/>
        <v>1</v>
      </c>
      <c r="AE18" s="215">
        <f>IF(AND(E18="Да",OR(AND(F18 = "Да",ISBLANK(G18)),AND(F18 = "Да", G18 = "В соответствии с техническим заданием"),AND(F18 = "Нет",NOT(G18 = "В соответствии с техническим заданием")))),1,0)</f>
        <v>0</v>
      </c>
      <c r="AF18" s="216">
        <f>IF(AND(E18="Да",OR(AND(F18 = "Да",ISBLANK(H18)),AND(F18 = "Да", H18 = "В соответствии с техническим заданием"),AND(F18 = "Нет",NOT(H18 = "В соответствии с техническим заданием")))),1,0)</f>
        <v>0</v>
      </c>
      <c r="AG18" s="216">
        <f>IF(OR(AND(E18="Нет",F18="Нет"),AND(E18="Да",F18="Нет"),AND(E18="Да",F18="Да")),0,1)</f>
        <v>0</v>
      </c>
      <c r="AH18" s="216">
        <f>IF(AND(R18="ЕАЭС+ГАТТ"),1,0)</f>
        <v>0</v>
      </c>
      <c r="AI18" s="216">
        <f>AA18*AH18</f>
        <v>0</v>
      </c>
    </row>
    <row r="19" spans="1:35" ht="50.1" customHeight="1" x14ac:dyDescent="0.25">
      <c r="A19" s="201" t="s">
        <v>233</v>
      </c>
      <c r="B19" s="201">
        <v>9</v>
      </c>
      <c r="C19" s="201">
        <v>12</v>
      </c>
      <c r="D19" s="202" t="s">
        <v>234</v>
      </c>
      <c r="E19" s="203" t="s">
        <v>73</v>
      </c>
      <c r="F19" s="204" t="s">
        <v>73</v>
      </c>
      <c r="G19" s="205" t="s">
        <v>112</v>
      </c>
      <c r="H19" s="206" t="s">
        <v>112</v>
      </c>
      <c r="I19" s="207"/>
      <c r="J19" s="207" t="s">
        <v>215</v>
      </c>
      <c r="K19" s="208" t="s">
        <v>215</v>
      </c>
      <c r="L19" s="201" t="s">
        <v>216</v>
      </c>
      <c r="M19" s="201">
        <v>1</v>
      </c>
      <c r="N19" s="201" t="s">
        <v>217</v>
      </c>
      <c r="O19" s="209">
        <v>1</v>
      </c>
      <c r="P19" s="201" t="s">
        <v>218</v>
      </c>
      <c r="Q19" s="201" t="s">
        <v>219</v>
      </c>
      <c r="R19" s="204" t="s">
        <v>220</v>
      </c>
      <c r="S19" s="210">
        <v>914.4</v>
      </c>
      <c r="T19" s="211">
        <v>0</v>
      </c>
      <c r="U19" s="212" t="s">
        <v>186</v>
      </c>
      <c r="V19" s="210">
        <v>0</v>
      </c>
      <c r="W19" s="213">
        <f>ROUND(ROUND(T19,2)*ROUND(M19,3),2)</f>
        <v>0</v>
      </c>
      <c r="X19" s="213">
        <f>ROUND(W19*IF(UPPER(U19)="20%",20,1)*IF(UPPER(U19)="18%",18,1)*IF(UPPER(U19)="10%",10,1)*IF(UPPER(U19)="НДС не облагается",0,1)/100,2)</f>
        <v>0</v>
      </c>
      <c r="Y19" s="213">
        <f>ROUND(X19+W19,2)</f>
        <v>0</v>
      </c>
      <c r="Z19" s="214">
        <f>IF(T19&gt;IF(V19=0,T19,V19),1,0)</f>
        <v>0</v>
      </c>
      <c r="AA19" s="214">
        <f t="shared" si="0"/>
        <v>0</v>
      </c>
      <c r="AB19" s="214">
        <f t="shared" si="1"/>
        <v>0</v>
      </c>
      <c r="AC19" s="214">
        <f t="shared" si="2"/>
        <v>0</v>
      </c>
      <c r="AD19" s="215">
        <f t="shared" si="3"/>
        <v>1</v>
      </c>
      <c r="AE19" s="215">
        <f>IF(AND(E19="Да",OR(AND(F19 = "Да",ISBLANK(G19)),AND(F19 = "Да", G19 = "В соответствии с техническим заданием"),AND(F19 = "Нет",NOT(G19 = "В соответствии с техническим заданием")))),1,0)</f>
        <v>0</v>
      </c>
      <c r="AF19" s="216">
        <f>IF(AND(E19="Да",OR(AND(F19 = "Да",ISBLANK(H19)),AND(F19 = "Да", H19 = "В соответствии с техническим заданием"),AND(F19 = "Нет",NOT(H19 = "В соответствии с техническим заданием")))),1,0)</f>
        <v>0</v>
      </c>
      <c r="AG19" s="216">
        <f>IF(OR(AND(E19="Нет",F19="Нет"),AND(E19="Да",F19="Нет"),AND(E19="Да",F19="Да")),0,1)</f>
        <v>0</v>
      </c>
      <c r="AH19" s="216">
        <f>IF(AND(R19="ЕАЭС+ГАТТ"),1,0)</f>
        <v>0</v>
      </c>
      <c r="AI19" s="216">
        <f>AA19*AH19</f>
        <v>0</v>
      </c>
    </row>
    <row r="20" spans="1:35" ht="50.1" customHeight="1" x14ac:dyDescent="0.25">
      <c r="A20" s="164" t="s">
        <v>100</v>
      </c>
      <c r="B20" s="164"/>
      <c r="C20" s="164"/>
      <c r="D20" s="164"/>
      <c r="E20" s="164"/>
      <c r="F20" s="164"/>
      <c r="G20" s="164"/>
      <c r="H20" s="164"/>
      <c r="I20" s="164"/>
      <c r="J20" s="164"/>
      <c r="K20" s="164"/>
      <c r="L20" s="164"/>
      <c r="M20" s="164"/>
      <c r="N20" s="164"/>
      <c r="O20" s="164"/>
      <c r="P20" s="164"/>
      <c r="Q20" s="164"/>
      <c r="R20" s="164"/>
      <c r="S20" s="164"/>
      <c r="T20" s="164"/>
      <c r="U20" s="164"/>
      <c r="V20" s="164"/>
      <c r="W20" s="164"/>
      <c r="X20" s="165"/>
      <c r="Y20" s="103">
        <f>SUM(AA8:AA29)</f>
        <v>0</v>
      </c>
      <c r="Z20" s="85"/>
      <c r="AA20" s="84"/>
      <c r="AB20" s="84"/>
      <c r="AC20" s="84"/>
      <c r="AD20" s="84"/>
    </row>
    <row r="21" spans="1:35" ht="50.1" customHeight="1" x14ac:dyDescent="0.25">
      <c r="A21" s="166" t="s">
        <v>101</v>
      </c>
      <c r="B21" s="164"/>
      <c r="C21" s="164"/>
      <c r="D21" s="164"/>
      <c r="E21" s="164"/>
      <c r="F21" s="164"/>
      <c r="G21" s="164"/>
      <c r="H21" s="164"/>
      <c r="I21" s="164"/>
      <c r="J21" s="164"/>
      <c r="K21" s="164"/>
      <c r="L21" s="164"/>
      <c r="M21" s="164"/>
      <c r="N21" s="164"/>
      <c r="O21" s="164"/>
      <c r="P21" s="164"/>
      <c r="Q21" s="164"/>
      <c r="R21" s="164"/>
      <c r="S21" s="164"/>
      <c r="T21" s="164"/>
      <c r="U21" s="164"/>
      <c r="V21" s="164"/>
      <c r="W21" s="164"/>
      <c r="X21" s="165"/>
      <c r="Y21" s="103">
        <f>SUM(AC10:AC22)</f>
        <v>0</v>
      </c>
      <c r="Z21" s="85"/>
      <c r="AA21" s="84"/>
      <c r="AB21" s="84"/>
      <c r="AC21" s="84"/>
      <c r="AD21" s="84"/>
    </row>
    <row r="22" spans="1:35" ht="50.1" customHeight="1" x14ac:dyDescent="0.25">
      <c r="A22" s="166" t="s">
        <v>70</v>
      </c>
      <c r="B22" s="164"/>
      <c r="C22" s="164"/>
      <c r="D22" s="164"/>
      <c r="E22" s="164"/>
      <c r="F22" s="164"/>
      <c r="G22" s="164"/>
      <c r="H22" s="164"/>
      <c r="I22" s="164"/>
      <c r="J22" s="164"/>
      <c r="K22" s="164"/>
      <c r="L22" s="164"/>
      <c r="M22" s="164"/>
      <c r="N22" s="164"/>
      <c r="O22" s="164"/>
      <c r="P22" s="164"/>
      <c r="Q22" s="164"/>
      <c r="R22" s="164"/>
      <c r="S22" s="164"/>
      <c r="T22" s="164"/>
      <c r="U22" s="164"/>
      <c r="V22" s="164"/>
      <c r="W22" s="164"/>
      <c r="X22" s="165"/>
      <c r="Y22" s="103">
        <f>SUM(AB:AB)</f>
        <v>0</v>
      </c>
      <c r="Z22" s="85"/>
      <c r="AA22" s="84"/>
      <c r="AB22" s="84"/>
      <c r="AC22" s="84"/>
      <c r="AD22" s="84"/>
    </row>
    <row r="23" spans="1:35" ht="50.1" customHeight="1" x14ac:dyDescent="0.25">
      <c r="B23" s="138" t="str">
        <f>AL7</f>
        <v xml:space="preserve">*Цена предложения: включает в себя стоимость тары, упаковки, маркировки, погрузо-разгрузочные работы, все налоги, пошлины, </v>
      </c>
      <c r="C23" s="17"/>
      <c r="D23" s="76"/>
      <c r="E23" s="76"/>
      <c r="F23" s="76"/>
      <c r="G23" s="76"/>
      <c r="H23" s="76"/>
      <c r="I23" s="77"/>
      <c r="J23" s="77"/>
      <c r="K23" s="77"/>
      <c r="L23" s="77"/>
      <c r="M23" s="77"/>
      <c r="N23" s="77"/>
      <c r="O23" s="77"/>
      <c r="P23" s="77"/>
      <c r="Q23" s="77"/>
      <c r="R23" s="77"/>
      <c r="S23" s="77"/>
      <c r="T23" s="78"/>
      <c r="U23" s="78"/>
      <c r="V23" s="78"/>
      <c r="W23" s="78"/>
      <c r="X23" s="78"/>
      <c r="Y23" s="79"/>
      <c r="Z23" s="79"/>
    </row>
    <row r="24" spans="1:35" ht="50.1" customHeight="1" x14ac:dyDescent="0.25">
      <c r="B24" s="138" t="str">
        <f>AL8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24" s="80"/>
      <c r="E24" s="80"/>
      <c r="F24" s="80"/>
      <c r="G24" s="80"/>
      <c r="H24" s="80"/>
      <c r="I24" s="75"/>
      <c r="J24" s="75"/>
      <c r="K24" s="75"/>
      <c r="L24" s="75"/>
      <c r="M24" s="75"/>
      <c r="N24" s="75"/>
      <c r="O24" s="75"/>
      <c r="P24" s="75"/>
      <c r="Q24" s="75"/>
      <c r="R24" s="75"/>
      <c r="S24" s="75"/>
      <c r="T24" s="81"/>
      <c r="U24" s="81"/>
      <c r="V24" s="81"/>
      <c r="W24" s="81"/>
      <c r="X24" s="81"/>
      <c r="Y24" s="82"/>
      <c r="Z24" s="82"/>
    </row>
    <row r="25" spans="1:35" ht="50.1" customHeight="1" x14ac:dyDescent="0.25">
      <c r="H25" s="19"/>
      <c r="I25" s="18"/>
      <c r="J25" s="18"/>
      <c r="K25" s="18"/>
      <c r="T25" s="21"/>
      <c r="U25" s="21"/>
      <c r="V25" s="21"/>
      <c r="W25" s="21"/>
      <c r="X25" s="21"/>
      <c r="Y25" s="10"/>
      <c r="Z25" s="10"/>
    </row>
    <row r="26" spans="1:35" ht="50.1" customHeight="1" x14ac:dyDescent="0.25">
      <c r="A26" s="13"/>
      <c r="B26" s="13"/>
      <c r="C26" s="13"/>
      <c r="D26" s="1" t="s">
        <v>20</v>
      </c>
      <c r="E26" s="38"/>
      <c r="F26" s="38"/>
      <c r="G26" s="37"/>
      <c r="H26" s="18" t="s">
        <v>60</v>
      </c>
      <c r="I26" s="19"/>
      <c r="J26" s="19"/>
      <c r="K26" s="20"/>
      <c r="L26" s="14"/>
      <c r="M26" s="14"/>
      <c r="N26" s="14"/>
      <c r="O26" s="14"/>
      <c r="P26" s="14"/>
      <c r="Q26" s="14"/>
      <c r="R26" s="14"/>
      <c r="S26" s="14"/>
      <c r="T26" s="20"/>
      <c r="U26" s="20"/>
      <c r="V26" s="20"/>
      <c r="W26" s="20"/>
      <c r="X26" s="20"/>
      <c r="Y26" s="14"/>
      <c r="Z26" s="14"/>
      <c r="AA26" s="71"/>
    </row>
    <row r="27" spans="1:35" ht="50.1" customHeight="1" x14ac:dyDescent="0.25">
      <c r="D27" s="37" t="s">
        <v>8</v>
      </c>
      <c r="E27" s="1"/>
      <c r="F27" s="1"/>
      <c r="G27" s="1"/>
      <c r="H27" s="18"/>
      <c r="I27" s="19"/>
      <c r="J27" s="19"/>
      <c r="K27" s="18"/>
      <c r="T27" s="22"/>
      <c r="U27" s="22"/>
      <c r="V27" s="22"/>
      <c r="W27" s="22"/>
      <c r="X27" s="22"/>
    </row>
    <row r="28" spans="1:35" ht="50.1" customHeight="1" x14ac:dyDescent="0.25">
      <c r="D28" s="1" t="s">
        <v>9</v>
      </c>
      <c r="E28" s="1"/>
      <c r="F28" s="1"/>
      <c r="G28" s="1"/>
      <c r="H28" s="18"/>
      <c r="I28" s="19"/>
      <c r="J28" s="19"/>
      <c r="K28" s="18"/>
      <c r="T28" s="22"/>
      <c r="U28" s="22"/>
      <c r="V28" s="22"/>
      <c r="W28" s="22"/>
      <c r="X28" s="22"/>
    </row>
    <row r="29" spans="1:35" ht="50.1" customHeight="1" x14ac:dyDescent="0.25">
      <c r="H29" s="19"/>
      <c r="I29" s="18"/>
      <c r="J29" s="18"/>
      <c r="K29" s="18"/>
      <c r="T29" s="22"/>
      <c r="U29" s="22"/>
      <c r="V29" s="22"/>
      <c r="W29" s="22"/>
      <c r="X29" s="22"/>
      <c r="Y29" s="10"/>
      <c r="Z29" s="10"/>
    </row>
    <row r="30" spans="1:35" ht="50.1" customHeight="1" x14ac:dyDescent="0.25">
      <c r="H30" s="19"/>
      <c r="I30" s="18"/>
      <c r="J30" s="18"/>
      <c r="K30" s="18"/>
      <c r="T30" s="22"/>
      <c r="U30" s="22"/>
      <c r="V30" s="22"/>
      <c r="W30" s="22"/>
      <c r="X30" s="22"/>
      <c r="Y30" s="10"/>
      <c r="Z30" s="10"/>
    </row>
    <row r="31" spans="1:35" ht="50.1" customHeight="1" x14ac:dyDescent="0.25">
      <c r="H31" s="19"/>
      <c r="I31" s="18"/>
      <c r="J31" s="18"/>
      <c r="K31" s="18"/>
      <c r="T31" s="22"/>
      <c r="U31" s="22"/>
      <c r="V31" s="22"/>
      <c r="W31" s="22"/>
      <c r="X31" s="22"/>
      <c r="Y31" s="10"/>
      <c r="Z31" s="10"/>
    </row>
    <row r="32" spans="1:35"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0"/>
      <c r="Z757" s="10"/>
    </row>
    <row r="758" spans="8:26" ht="50.1" customHeight="1" x14ac:dyDescent="0.25">
      <c r="H758" s="19"/>
      <c r="I758" s="18"/>
      <c r="J758" s="18"/>
      <c r="K758" s="18"/>
      <c r="T758" s="22"/>
      <c r="U758" s="22"/>
      <c r="V758" s="22"/>
      <c r="W758" s="22"/>
      <c r="X758" s="22"/>
      <c r="Y758" s="10"/>
      <c r="Z758" s="10"/>
    </row>
    <row r="759" spans="8:26" ht="50.1" customHeight="1" x14ac:dyDescent="0.25">
      <c r="H759" s="19"/>
      <c r="I759" s="18"/>
      <c r="J759" s="18"/>
      <c r="K759" s="18"/>
      <c r="T759" s="22"/>
      <c r="U759" s="22"/>
      <c r="V759" s="22"/>
      <c r="W759" s="22"/>
      <c r="X759" s="22"/>
      <c r="Y759" s="10"/>
      <c r="Z759" s="10"/>
    </row>
    <row r="760" spans="8:26" ht="50.1" customHeight="1" x14ac:dyDescent="0.25">
      <c r="H760" s="19"/>
      <c r="I760" s="18"/>
      <c r="J760" s="18"/>
      <c r="K760" s="18"/>
      <c r="T760" s="22"/>
      <c r="U760" s="22"/>
      <c r="V760" s="22"/>
      <c r="W760" s="22"/>
      <c r="X760" s="22"/>
      <c r="Y760" s="10"/>
      <c r="Z760" s="10"/>
    </row>
    <row r="761" spans="8:26" ht="50.1" customHeight="1" x14ac:dyDescent="0.25">
      <c r="H761" s="19"/>
      <c r="I761" s="18"/>
      <c r="J761" s="18"/>
      <c r="K761" s="18"/>
      <c r="T761" s="22"/>
      <c r="U761" s="22"/>
      <c r="V761" s="22"/>
      <c r="W761" s="22"/>
      <c r="X761" s="22"/>
      <c r="Y761" s="10"/>
      <c r="Z761" s="10"/>
    </row>
    <row r="762" spans="8:26" ht="50.1" customHeight="1" x14ac:dyDescent="0.25">
      <c r="H762" s="19"/>
      <c r="I762" s="18"/>
      <c r="J762" s="18"/>
      <c r="K762" s="18"/>
      <c r="T762" s="22"/>
      <c r="U762" s="22"/>
      <c r="V762" s="22"/>
      <c r="W762" s="22"/>
      <c r="X762" s="22"/>
      <c r="Y762" s="10"/>
      <c r="Z762" s="10"/>
    </row>
    <row r="763" spans="8:26" ht="50.1" customHeight="1" x14ac:dyDescent="0.25">
      <c r="H763" s="19"/>
      <c r="I763" s="18"/>
      <c r="J763" s="18"/>
      <c r="K763" s="18"/>
      <c r="T763" s="22"/>
      <c r="U763" s="22"/>
      <c r="V763" s="22"/>
      <c r="W763" s="22"/>
      <c r="X763" s="22"/>
      <c r="Y763" s="10"/>
      <c r="Z763" s="10"/>
    </row>
    <row r="764" spans="8:26" ht="50.1" customHeight="1" x14ac:dyDescent="0.25">
      <c r="H764" s="19"/>
      <c r="I764" s="18"/>
      <c r="J764" s="18"/>
      <c r="K764" s="18"/>
      <c r="T764" s="22"/>
      <c r="U764" s="22"/>
      <c r="V764" s="22"/>
      <c r="W764" s="22"/>
      <c r="X764" s="22"/>
      <c r="Y764" s="10"/>
      <c r="Z764" s="10"/>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H997" s="19"/>
      <c r="I997" s="18"/>
      <c r="J997" s="18"/>
      <c r="K997" s="18"/>
      <c r="T997" s="22"/>
      <c r="U997" s="22"/>
      <c r="V997" s="22"/>
      <c r="W997" s="22"/>
      <c r="X997" s="22"/>
      <c r="Y997" s="11"/>
      <c r="Z997" s="11"/>
    </row>
    <row r="998" spans="8:26" ht="50.1" customHeight="1" x14ac:dyDescent="0.25">
      <c r="H998" s="19"/>
      <c r="I998" s="18"/>
      <c r="J998" s="18"/>
      <c r="K998" s="18"/>
      <c r="T998" s="22"/>
      <c r="U998" s="22"/>
      <c r="V998" s="22"/>
      <c r="W998" s="22"/>
      <c r="X998" s="22"/>
      <c r="Y998" s="11"/>
      <c r="Z998" s="11"/>
    </row>
    <row r="999" spans="8:26" ht="50.1" customHeight="1" x14ac:dyDescent="0.25">
      <c r="H999" s="19"/>
      <c r="I999" s="18"/>
      <c r="J999" s="18"/>
      <c r="K999" s="18"/>
      <c r="T999" s="22"/>
      <c r="U999" s="22"/>
      <c r="V999" s="22"/>
      <c r="W999" s="22"/>
      <c r="X999" s="22"/>
      <c r="Y999" s="11"/>
      <c r="Z999" s="11"/>
    </row>
    <row r="1000" spans="8:26" ht="50.1" customHeight="1" x14ac:dyDescent="0.25">
      <c r="H1000" s="19"/>
      <c r="I1000" s="18"/>
      <c r="J1000" s="18"/>
      <c r="K1000" s="18"/>
      <c r="T1000" s="22"/>
      <c r="U1000" s="22"/>
      <c r="V1000" s="22"/>
      <c r="W1000" s="22"/>
      <c r="X1000" s="22"/>
      <c r="Y1000" s="11"/>
      <c r="Z1000" s="11"/>
    </row>
    <row r="1001" spans="8:26" ht="50.1" customHeight="1" x14ac:dyDescent="0.25">
      <c r="H1001" s="19"/>
      <c r="I1001" s="18"/>
      <c r="J1001" s="18"/>
      <c r="K1001" s="18"/>
      <c r="T1001" s="22"/>
      <c r="U1001" s="22"/>
      <c r="V1001" s="22"/>
      <c r="W1001" s="22"/>
      <c r="X1001" s="22"/>
      <c r="Y1001" s="11"/>
      <c r="Z1001" s="11"/>
    </row>
    <row r="1002" spans="8:26" ht="50.1" customHeight="1" x14ac:dyDescent="0.25">
      <c r="H1002" s="19"/>
      <c r="I1002" s="18"/>
      <c r="J1002" s="18"/>
      <c r="K1002" s="18"/>
      <c r="T1002" s="22"/>
      <c r="U1002" s="22"/>
      <c r="V1002" s="22"/>
      <c r="W1002" s="22"/>
      <c r="X1002" s="22"/>
      <c r="Y1002" s="11"/>
      <c r="Z1002" s="11"/>
    </row>
    <row r="1003" spans="8:26" ht="50.1" customHeight="1" x14ac:dyDescent="0.25">
      <c r="H1003" s="19"/>
      <c r="I1003" s="18"/>
      <c r="J1003" s="18"/>
      <c r="K1003" s="18"/>
      <c r="T1003" s="22"/>
      <c r="U1003" s="22"/>
      <c r="V1003" s="22"/>
      <c r="W1003" s="22"/>
      <c r="X1003" s="22"/>
      <c r="Y1003" s="11"/>
      <c r="Z1003" s="11"/>
    </row>
    <row r="1004" spans="8:26" ht="50.1" customHeight="1" x14ac:dyDescent="0.25">
      <c r="H1004" s="19"/>
      <c r="I1004" s="18"/>
      <c r="J1004" s="18"/>
      <c r="K1004" s="18"/>
      <c r="T1004" s="22"/>
      <c r="U1004" s="22"/>
      <c r="V1004" s="22"/>
      <c r="W1004" s="22"/>
      <c r="X1004" s="22"/>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spans="25:26" ht="50.1" customHeight="1" x14ac:dyDescent="0.25">
      <c r="Y1137" s="11"/>
      <c r="Z1137" s="11"/>
    </row>
    <row r="1138" spans="25:26" ht="50.1" customHeight="1" x14ac:dyDescent="0.25">
      <c r="Y1138" s="11"/>
      <c r="Z1138" s="11"/>
    </row>
    <row r="1139" spans="25:26" ht="50.1" customHeight="1" x14ac:dyDescent="0.25">
      <c r="Y1139" s="11"/>
      <c r="Z1139" s="11"/>
    </row>
    <row r="1140" spans="25:26" ht="50.1" customHeight="1" x14ac:dyDescent="0.25">
      <c r="Y1140" s="11"/>
      <c r="Z1140" s="11"/>
    </row>
    <row r="1141" spans="25:26" ht="50.1" customHeight="1" x14ac:dyDescent="0.25">
      <c r="Y1141" s="11"/>
      <c r="Z1141" s="11"/>
    </row>
    <row r="1142" spans="25:26" ht="50.1" customHeight="1" x14ac:dyDescent="0.25">
      <c r="Y1142" s="11"/>
      <c r="Z1142" s="11"/>
    </row>
    <row r="1143" spans="25:26" ht="50.1" customHeight="1" x14ac:dyDescent="0.25">
      <c r="Y1143" s="11"/>
      <c r="Z1143" s="11"/>
    </row>
    <row r="1144" spans="25:26" ht="50.1" customHeight="1" x14ac:dyDescent="0.25">
      <c r="Y1144" s="11"/>
      <c r="Z1144" s="11"/>
    </row>
    <row r="1145" spans="25:26" ht="50.1" customHeight="1" x14ac:dyDescent="0.25"/>
    <row r="1146" spans="25:26" ht="50.1" customHeight="1" x14ac:dyDescent="0.25"/>
    <row r="1147" spans="25:26" ht="50.1" customHeight="1" x14ac:dyDescent="0.25"/>
    <row r="1148" spans="25:26" ht="50.1" customHeight="1" x14ac:dyDescent="0.25"/>
    <row r="1149" spans="25:26" ht="50.1" customHeight="1" x14ac:dyDescent="0.25"/>
    <row r="1150" spans="25:26" ht="50.1" customHeight="1" x14ac:dyDescent="0.25"/>
    <row r="1151" spans="25:26" ht="50.1" customHeight="1" x14ac:dyDescent="0.25"/>
    <row r="1152" spans="25:26"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26:G26" name="Диапазон4"/>
    <protectedRange sqref="D27" name="Диапазон5"/>
    <protectedRange sqref="H26" name="ПодписантФИО"/>
    <protectedRange sqref="R11:R19" name="ППРФ925_1"/>
    <protectedRange sqref="I11:K19" name="Диапазон2_1_2"/>
    <protectedRange sqref="T11:U19" name="Диапазон3_1_1"/>
    <protectedRange sqref="G11:G19" name="Диапазон2_1_1_1"/>
    <protectedRange sqref="F11:F19" name="Диапазон8_1"/>
  </protectedRanges>
  <mergeCells count="16">
    <mergeCell ref="AK1:AP2"/>
    <mergeCell ref="H5:Y5"/>
    <mergeCell ref="A20:X20"/>
    <mergeCell ref="A21:X21"/>
    <mergeCell ref="A22:X22"/>
    <mergeCell ref="AE8:AH8"/>
    <mergeCell ref="H1:Q1"/>
    <mergeCell ref="B3:D3"/>
    <mergeCell ref="B6:D6"/>
    <mergeCell ref="E6:M6"/>
    <mergeCell ref="H2:Q2"/>
    <mergeCell ref="F8:Y8"/>
    <mergeCell ref="H3:Q3"/>
    <mergeCell ref="H4:Y4"/>
    <mergeCell ref="H7:Q7"/>
    <mergeCell ref="AE7:AH7"/>
  </mergeCells>
  <conditionalFormatting sqref="T11:T19">
    <cfRule type="expression" dxfId="1" priority="2">
      <formula>T11&gt;IF(#REF!=0,T11,#REF!)</formula>
    </cfRule>
  </conditionalFormatting>
  <conditionalFormatting sqref="Y11:Y19">
    <cfRule type="expression" dxfId="0" priority="1">
      <formula>$Y$11&gt;$S$11</formula>
    </cfRule>
  </conditionalFormatting>
  <dataValidations count="5">
    <dataValidation type="list" sqref="J11:K19">
      <formula1>$AO$3:$AP$3</formula1>
    </dataValidation>
    <dataValidation type="list" allowBlank="1" showInputMessage="1" showErrorMessage="1" sqref="R11:R19">
      <formula1>$AL$5:$AM$5</formula1>
    </dataValidation>
    <dataValidation sqref="G11:H19"/>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19">
      <formula1>$AL$3:$AN$3</formula1>
    </dataValidation>
    <dataValidation type="list" showInputMessage="1" showErrorMessage="1" errorTitle="Выбор поставки аналога" error="Значение по данному столбцу может быть выбрано только Да или Нет." sqref="F11:F19">
      <formula1>$AL$4:$AM$4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76" t="s">
        <v>134</v>
      </c>
      <c r="B1" s="176"/>
      <c r="C1" s="176"/>
      <c r="D1" s="176"/>
      <c r="E1" s="176"/>
      <c r="F1" s="176"/>
      <c r="G1" s="176"/>
    </row>
    <row r="2" spans="1:7" ht="53.45" customHeight="1" thickBot="1" x14ac:dyDescent="0.3">
      <c r="A2" s="177" t="s">
        <v>135</v>
      </c>
      <c r="B2" s="177"/>
      <c r="C2" s="177"/>
      <c r="D2" s="177"/>
      <c r="E2" s="177"/>
      <c r="F2" s="177"/>
      <c r="G2" s="177"/>
    </row>
    <row r="3" spans="1:7" ht="57.75" thickBot="1" x14ac:dyDescent="0.3">
      <c r="A3" s="111" t="s">
        <v>31</v>
      </c>
      <c r="B3" s="112" t="s">
        <v>136</v>
      </c>
      <c r="C3" s="112" t="s">
        <v>137</v>
      </c>
      <c r="D3" s="112" t="s">
        <v>138</v>
      </c>
      <c r="E3" s="112" t="s">
        <v>139</v>
      </c>
      <c r="F3" s="112" t="s">
        <v>140</v>
      </c>
      <c r="G3" s="112" t="s">
        <v>141</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78" t="s">
        <v>142</v>
      </c>
      <c r="B6" s="179"/>
      <c r="C6" s="180"/>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81" t="s">
        <v>143</v>
      </c>
      <c r="B10" s="181"/>
      <c r="C10" s="181"/>
      <c r="D10" s="181"/>
      <c r="E10" s="181"/>
      <c r="F10" s="181"/>
      <c r="G10" s="181"/>
    </row>
    <row r="11" spans="1:7" ht="14.45" x14ac:dyDescent="0.3">
      <c r="A11" s="114"/>
      <c r="B11" s="115"/>
      <c r="C11" s="115"/>
      <c r="D11" s="115"/>
      <c r="E11" s="115"/>
      <c r="F11" s="115"/>
      <c r="G11" s="115"/>
    </row>
    <row r="12" spans="1:7" x14ac:dyDescent="0.25">
      <c r="A12" s="116" t="s">
        <v>144</v>
      </c>
      <c r="B12" s="115"/>
      <c r="C12" s="115"/>
      <c r="D12" s="115"/>
      <c r="E12" s="115"/>
      <c r="F12" s="115"/>
      <c r="G12" s="115"/>
    </row>
    <row r="13" spans="1:7" x14ac:dyDescent="0.25">
      <c r="A13" s="116" t="s">
        <v>145</v>
      </c>
      <c r="B13" s="115"/>
      <c r="C13" s="115"/>
      <c r="D13" s="115"/>
      <c r="E13" s="115"/>
      <c r="F13" s="115"/>
      <c r="G13" s="115"/>
    </row>
    <row r="14" spans="1:7" x14ac:dyDescent="0.25">
      <c r="A14" s="116" t="s">
        <v>146</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104</v>
      </c>
      <c r="G1" s="185"/>
      <c r="H1" s="185"/>
      <c r="I1" s="185"/>
    </row>
    <row r="2" spans="1:17" ht="18.75" x14ac:dyDescent="0.3">
      <c r="B2" s="28" t="s">
        <v>59</v>
      </c>
      <c r="G2" s="33"/>
      <c r="H2" s="33"/>
      <c r="I2" s="33"/>
    </row>
    <row r="3" spans="1:17" ht="21.75" customHeight="1" x14ac:dyDescent="0.25">
      <c r="B3" s="169" t="str">
        <f>'1.1.'!B3</f>
        <v>Запрос предложений в электронной форме</v>
      </c>
      <c r="C3" s="169"/>
      <c r="D3" s="169"/>
      <c r="E3" s="16" t="s">
        <v>18</v>
      </c>
      <c r="F3" s="16">
        <f>'1.1.'!D4</f>
        <v>324143</v>
      </c>
    </row>
    <row r="4" spans="1:17" ht="23.25" customHeight="1" x14ac:dyDescent="0.3">
      <c r="B4" s="169" t="s">
        <v>48</v>
      </c>
      <c r="C4" s="169"/>
      <c r="D4" s="169"/>
      <c r="E4" s="186"/>
      <c r="F4" s="186"/>
      <c r="G4" s="186"/>
      <c r="H4" s="186"/>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82" t="s">
        <v>49</v>
      </c>
      <c r="C6" s="182"/>
      <c r="D6" s="182"/>
      <c r="E6" s="182"/>
      <c r="F6" s="182"/>
      <c r="G6" s="182"/>
      <c r="H6" s="183"/>
      <c r="I6" s="183"/>
      <c r="J6" s="183"/>
      <c r="K6" s="183"/>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56</v>
      </c>
      <c r="O8" s="1"/>
      <c r="P8" s="1"/>
      <c r="Q8" s="1"/>
    </row>
    <row r="9" spans="1:17" s="4" customFormat="1" ht="42" customHeight="1" x14ac:dyDescent="0.25">
      <c r="A9" s="1"/>
      <c r="B9" s="182" t="s">
        <v>62</v>
      </c>
      <c r="C9" s="182"/>
      <c r="D9" s="182"/>
      <c r="E9" s="182"/>
      <c r="F9" s="182"/>
      <c r="G9" s="182"/>
      <c r="H9" s="184"/>
      <c r="I9" s="184"/>
      <c r="J9" s="184"/>
      <c r="K9" s="184"/>
      <c r="L9" s="23"/>
      <c r="O9" s="1"/>
      <c r="P9" s="1"/>
      <c r="Q9" s="1"/>
    </row>
    <row r="10" spans="1:17" s="4" customFormat="1" ht="33.75" customHeight="1" x14ac:dyDescent="0.25">
      <c r="A10" s="1"/>
      <c r="B10" s="1" t="s">
        <v>50</v>
      </c>
      <c r="C10" s="1"/>
      <c r="D10" s="2"/>
      <c r="E10" s="2"/>
      <c r="F10" s="2"/>
      <c r="G10" s="18"/>
      <c r="H10" s="19"/>
      <c r="I10" s="36" t="s">
        <v>56</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51</v>
      </c>
      <c r="O11" s="1"/>
      <c r="P11" s="1"/>
      <c r="Q11" s="1"/>
    </row>
    <row r="12" spans="1:17" s="4" customFormat="1" ht="27" customHeight="1" x14ac:dyDescent="0.3">
      <c r="A12" s="1"/>
      <c r="B12" s="1"/>
      <c r="C12" s="13"/>
      <c r="D12" s="31" t="s">
        <v>33</v>
      </c>
      <c r="E12" s="27"/>
      <c r="F12" s="27"/>
      <c r="G12" s="27"/>
      <c r="H12" s="27"/>
      <c r="I12" s="18"/>
      <c r="J12" s="18"/>
      <c r="K12" s="1"/>
      <c r="L12" s="23"/>
      <c r="M12" s="4" t="s">
        <v>52</v>
      </c>
      <c r="O12" s="1"/>
      <c r="P12" s="1"/>
      <c r="Q12" s="1"/>
    </row>
    <row r="13" spans="1:17" s="4" customFormat="1" ht="27" customHeight="1" x14ac:dyDescent="0.25">
      <c r="A13" s="1"/>
      <c r="B13" s="56" t="s">
        <v>55</v>
      </c>
      <c r="C13" s="13"/>
      <c r="D13" s="27"/>
      <c r="E13" s="27"/>
      <c r="F13" s="27"/>
      <c r="G13" s="27"/>
      <c r="H13" s="57" t="s">
        <v>52</v>
      </c>
      <c r="I13" s="18"/>
      <c r="J13" s="18"/>
      <c r="K13" s="1"/>
      <c r="L13" s="23"/>
      <c r="O13" s="1"/>
      <c r="P13" s="1"/>
      <c r="Q13" s="1"/>
    </row>
    <row r="14" spans="1:17" s="4" customFormat="1" ht="29.25" customHeight="1" x14ac:dyDescent="0.25">
      <c r="A14" s="1"/>
      <c r="B14" s="6" t="s">
        <v>31</v>
      </c>
      <c r="C14" s="1"/>
      <c r="D14" s="7" t="s">
        <v>30</v>
      </c>
      <c r="E14" s="7" t="s">
        <v>92</v>
      </c>
      <c r="F14" s="6" t="s">
        <v>19</v>
      </c>
      <c r="G14" s="7" t="s">
        <v>32</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54</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61</v>
      </c>
      <c r="F21" s="37"/>
      <c r="G21" s="37"/>
      <c r="H21" s="18" t="s">
        <v>60</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104</v>
      </c>
    </row>
    <row r="2" spans="1:13" s="15" customFormat="1" ht="18.75" x14ac:dyDescent="0.3">
      <c r="A2" s="28" t="s">
        <v>57</v>
      </c>
    </row>
    <row r="3" spans="1:13" ht="15.75" x14ac:dyDescent="0.25">
      <c r="B3" s="34" t="str">
        <f>'1.1.'!B3</f>
        <v>Запрос предложений в электронной форме</v>
      </c>
      <c r="C3" s="144" t="s">
        <v>18</v>
      </c>
      <c r="D3" s="144">
        <f>'1.1.'!D4</f>
        <v>324143</v>
      </c>
      <c r="E3" s="1"/>
    </row>
    <row r="4" spans="1:13" ht="18.75" x14ac:dyDescent="0.3">
      <c r="B4" s="34"/>
      <c r="C4" s="187"/>
      <c r="D4" s="187"/>
      <c r="E4" s="187"/>
      <c r="F4" s="187"/>
      <c r="G4" s="187"/>
      <c r="H4" s="187"/>
      <c r="I4" s="187"/>
      <c r="J4" s="187"/>
      <c r="K4" s="187"/>
      <c r="L4" s="187"/>
      <c r="M4" s="187"/>
    </row>
    <row r="6" spans="1:13" ht="15.75" x14ac:dyDescent="0.25">
      <c r="A6" s="169"/>
      <c r="B6" s="169"/>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61</v>
      </c>
      <c r="C38" s="37"/>
      <c r="D38" s="37"/>
      <c r="E38" s="18" t="s">
        <v>60</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topLeftCell="A7" zoomScaleNormal="100" zoomScaleSheetLayoutView="82" workbookViewId="0">
      <selection activeCell="B19" sqref="B19"/>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104</v>
      </c>
    </row>
    <row r="2" spans="1:2" ht="18.75" x14ac:dyDescent="0.3">
      <c r="A2" s="28" t="s">
        <v>58</v>
      </c>
    </row>
    <row r="3" spans="1:2" ht="15.75" x14ac:dyDescent="0.25">
      <c r="A3" s="35" t="str">
        <f>CONCATENATE('1.1.'!B3," №")</f>
        <v>Запрос предложений в электронной форме №</v>
      </c>
      <c r="B3" s="16">
        <f>'1.1.'!D4</f>
        <v>324143</v>
      </c>
    </row>
    <row r="4" spans="1:2" ht="18.75" x14ac:dyDescent="0.3">
      <c r="A4" s="34" t="s">
        <v>48</v>
      </c>
      <c r="B4" s="73"/>
    </row>
    <row r="5" spans="1:2" x14ac:dyDescent="0.25">
      <c r="A5" s="55" t="s">
        <v>21</v>
      </c>
      <c r="B5" s="74"/>
    </row>
    <row r="6" spans="1:2" x14ac:dyDescent="0.25">
      <c r="A6" s="55" t="s">
        <v>22</v>
      </c>
      <c r="B6" s="74"/>
    </row>
    <row r="7" spans="1:2" x14ac:dyDescent="0.25">
      <c r="A7" s="55" t="s">
        <v>117</v>
      </c>
      <c r="B7" s="59"/>
    </row>
    <row r="8" spans="1:2" x14ac:dyDescent="0.25">
      <c r="A8" s="55" t="s">
        <v>118</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s="96" customFormat="1" x14ac:dyDescent="0.25">
      <c r="A19" s="155" t="s">
        <v>200</v>
      </c>
      <c r="B19" s="154"/>
    </row>
    <row r="20" spans="1:2" s="96" customFormat="1" x14ac:dyDescent="0.25">
      <c r="A20" s="97" t="s">
        <v>122</v>
      </c>
      <c r="B20" s="98"/>
    </row>
    <row r="21" spans="1:2" s="96" customFormat="1" x14ac:dyDescent="0.25">
      <c r="A21" s="97" t="s">
        <v>124</v>
      </c>
      <c r="B21" s="98"/>
    </row>
    <row r="22" spans="1:2" x14ac:dyDescent="0.25">
      <c r="A22" s="97" t="s">
        <v>106</v>
      </c>
      <c r="B22" s="42" t="s">
        <v>107</v>
      </c>
    </row>
    <row r="23" spans="1:2" x14ac:dyDescent="0.25">
      <c r="A23" s="97" t="s">
        <v>108</v>
      </c>
      <c r="B23" s="42" t="s">
        <v>109</v>
      </c>
    </row>
    <row r="24" spans="1:2" x14ac:dyDescent="0.25">
      <c r="A24" s="97" t="s">
        <v>110</v>
      </c>
      <c r="B24" s="42"/>
    </row>
    <row r="25" spans="1:2" s="96" customFormat="1" x14ac:dyDescent="0.25">
      <c r="A25" s="97" t="s">
        <v>148</v>
      </c>
      <c r="B25" s="126"/>
    </row>
    <row r="26" spans="1:2" s="96" customFormat="1" x14ac:dyDescent="0.25">
      <c r="A26" s="97" t="s">
        <v>149</v>
      </c>
      <c r="B26" s="126"/>
    </row>
    <row r="27" spans="1:2" s="96" customFormat="1" x14ac:dyDescent="0.25">
      <c r="A27" s="97" t="s">
        <v>150</v>
      </c>
      <c r="B27" s="126"/>
    </row>
    <row r="28" spans="1:2" s="96" customFormat="1" x14ac:dyDescent="0.25">
      <c r="A28" s="97" t="s">
        <v>151</v>
      </c>
      <c r="B28" s="126"/>
    </row>
    <row r="29" spans="1:2" s="96" customFormat="1" x14ac:dyDescent="0.25">
      <c r="A29" s="97" t="s">
        <v>152</v>
      </c>
      <c r="B29" s="126"/>
    </row>
    <row r="30" spans="1:2" s="96" customFormat="1" x14ac:dyDescent="0.25">
      <c r="A30" s="97" t="s">
        <v>153</v>
      </c>
      <c r="B30" s="126"/>
    </row>
    <row r="31" spans="1:2" s="96" customFormat="1" x14ac:dyDescent="0.25">
      <c r="A31" s="155" t="s">
        <v>198</v>
      </c>
      <c r="B31" s="156"/>
    </row>
    <row r="32" spans="1:2" s="96" customFormat="1" ht="30" x14ac:dyDescent="0.25">
      <c r="A32" s="157" t="s">
        <v>154</v>
      </c>
      <c r="B32" s="126"/>
    </row>
    <row r="33" spans="1:2" s="96" customFormat="1" x14ac:dyDescent="0.25">
      <c r="A33" s="97" t="s">
        <v>155</v>
      </c>
      <c r="B33" s="126"/>
    </row>
    <row r="34" spans="1:2" x14ac:dyDescent="0.25">
      <c r="A34" s="12"/>
      <c r="B34" s="12"/>
    </row>
    <row r="35" spans="1:2" x14ac:dyDescent="0.25">
      <c r="A35" s="44" t="s">
        <v>20</v>
      </c>
      <c r="B35" s="38" t="s">
        <v>67</v>
      </c>
    </row>
    <row r="36" spans="1:2" x14ac:dyDescent="0.25">
      <c r="A36" s="54" t="s">
        <v>8</v>
      </c>
      <c r="B36" s="44"/>
    </row>
    <row r="37" spans="1:2" x14ac:dyDescent="0.25">
      <c r="A37" s="44" t="s">
        <v>9</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5"/>
  <sheetViews>
    <sheetView topLeftCell="A16" zoomScale="85" zoomScaleNormal="85" workbookViewId="0">
      <selection activeCell="A27" sqref="A27:B27"/>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95" t="s">
        <v>119</v>
      </c>
      <c r="B1" s="195"/>
    </row>
    <row r="2" spans="1:2" ht="17.45" customHeight="1" x14ac:dyDescent="0.25">
      <c r="A2" s="189" t="s">
        <v>64</v>
      </c>
      <c r="B2" s="189"/>
    </row>
    <row r="3" spans="1:2" x14ac:dyDescent="0.25">
      <c r="A3" s="191" t="s">
        <v>36</v>
      </c>
      <c r="B3" s="191"/>
    </row>
    <row r="4" spans="1:2" x14ac:dyDescent="0.25">
      <c r="A4" s="191" t="s">
        <v>180</v>
      </c>
      <c r="B4" s="191"/>
    </row>
    <row r="5" spans="1:2" ht="15.75" customHeight="1" x14ac:dyDescent="0.25">
      <c r="A5" s="193" t="s">
        <v>192</v>
      </c>
      <c r="B5" s="193"/>
    </row>
    <row r="6" spans="1:2" s="61" customFormat="1" ht="15.75" customHeight="1" x14ac:dyDescent="0.25">
      <c r="A6" s="193" t="s">
        <v>193</v>
      </c>
      <c r="B6" s="193"/>
    </row>
    <row r="7" spans="1:2" x14ac:dyDescent="0.25">
      <c r="A7" s="191" t="s">
        <v>165</v>
      </c>
      <c r="B7" s="191"/>
    </row>
    <row r="8" spans="1:2" x14ac:dyDescent="0.25">
      <c r="A8" s="191" t="s">
        <v>166</v>
      </c>
      <c r="B8" s="191"/>
    </row>
    <row r="9" spans="1:2" x14ac:dyDescent="0.25">
      <c r="A9" s="191" t="s">
        <v>179</v>
      </c>
      <c r="B9" s="191"/>
    </row>
    <row r="10" spans="1:2" x14ac:dyDescent="0.25">
      <c r="A10" s="191" t="s">
        <v>178</v>
      </c>
      <c r="B10" s="191"/>
    </row>
    <row r="11" spans="1:2" ht="30.75" customHeight="1" x14ac:dyDescent="0.25">
      <c r="A11" s="191" t="s">
        <v>167</v>
      </c>
      <c r="B11" s="191"/>
    </row>
    <row r="12" spans="1:2" s="61" customFormat="1" ht="36.75" customHeight="1" x14ac:dyDescent="0.25">
      <c r="A12" s="192" t="s">
        <v>194</v>
      </c>
      <c r="B12" s="192"/>
    </row>
    <row r="13" spans="1:2" ht="15" customHeight="1" x14ac:dyDescent="0.25">
      <c r="A13" s="190"/>
      <c r="B13" s="190"/>
    </row>
    <row r="14" spans="1:2" x14ac:dyDescent="0.25">
      <c r="A14" s="191" t="s">
        <v>63</v>
      </c>
      <c r="B14" s="191"/>
    </row>
    <row r="15" spans="1:2" s="61" customFormat="1" ht="120" customHeight="1" x14ac:dyDescent="0.25">
      <c r="A15" s="192" t="s">
        <v>196</v>
      </c>
      <c r="B15" s="192"/>
    </row>
    <row r="16" spans="1:2" ht="162.75" customHeight="1" x14ac:dyDescent="0.25">
      <c r="A16" s="193" t="s">
        <v>203</v>
      </c>
      <c r="B16" s="193"/>
    </row>
    <row r="17" spans="1:2" ht="87.75" customHeight="1" x14ac:dyDescent="0.25">
      <c r="A17" s="197" t="s">
        <v>205</v>
      </c>
      <c r="B17" s="197"/>
    </row>
    <row r="18" spans="1:2" ht="156" customHeight="1" x14ac:dyDescent="0.25">
      <c r="A18" s="193" t="s">
        <v>209</v>
      </c>
      <c r="B18" s="193"/>
    </row>
    <row r="19" spans="1:2" s="61" customFormat="1" ht="137.25" customHeight="1" x14ac:dyDescent="0.25">
      <c r="A19" s="193" t="s">
        <v>210</v>
      </c>
      <c r="B19" s="194"/>
    </row>
    <row r="20" spans="1:2" s="61" customFormat="1" ht="72" customHeight="1" x14ac:dyDescent="0.25">
      <c r="A20" s="198" t="s">
        <v>211</v>
      </c>
      <c r="B20" s="198"/>
    </row>
    <row r="21" spans="1:2" ht="80.25" customHeight="1" x14ac:dyDescent="0.25">
      <c r="A21" s="188" t="s">
        <v>197</v>
      </c>
      <c r="B21" s="188"/>
    </row>
    <row r="22" spans="1:2" s="61" customFormat="1" ht="100.5" customHeight="1" x14ac:dyDescent="0.25">
      <c r="A22" s="193" t="s">
        <v>195</v>
      </c>
      <c r="B22" s="193"/>
    </row>
    <row r="23" spans="1:2" s="61" customFormat="1" ht="17.45" customHeight="1" x14ac:dyDescent="0.25">
      <c r="A23" s="105"/>
      <c r="B23" s="105"/>
    </row>
    <row r="24" spans="1:2" ht="42.75" customHeight="1" x14ac:dyDescent="0.25">
      <c r="A24" s="189" t="s">
        <v>103</v>
      </c>
      <c r="B24" s="189"/>
    </row>
    <row r="25" spans="1:2" ht="36.75" customHeight="1" x14ac:dyDescent="0.25">
      <c r="A25" s="191" t="s">
        <v>53</v>
      </c>
      <c r="B25" s="191"/>
    </row>
    <row r="26" spans="1:2" ht="33" customHeight="1" x14ac:dyDescent="0.25">
      <c r="A26" s="191" t="s">
        <v>44</v>
      </c>
      <c r="B26" s="191"/>
    </row>
    <row r="27" spans="1:2" ht="225.75" customHeight="1" x14ac:dyDescent="0.25">
      <c r="A27" s="191" t="s">
        <v>65</v>
      </c>
      <c r="B27" s="191"/>
    </row>
    <row r="28" spans="1:2" ht="82.15" customHeight="1" x14ac:dyDescent="0.25">
      <c r="A28" s="191" t="s">
        <v>177</v>
      </c>
      <c r="B28" s="191"/>
    </row>
    <row r="29" spans="1:2" ht="15" x14ac:dyDescent="0.25">
      <c r="A29" s="190"/>
      <c r="B29" s="190"/>
    </row>
    <row r="30" spans="1:2" ht="48.75" customHeight="1" x14ac:dyDescent="0.25">
      <c r="A30" s="189" t="s">
        <v>66</v>
      </c>
      <c r="B30" s="189"/>
    </row>
    <row r="31" spans="1:2" x14ac:dyDescent="0.25">
      <c r="A31" s="188" t="s">
        <v>45</v>
      </c>
      <c r="B31" s="188"/>
    </row>
    <row r="32" spans="1:2" s="61" customFormat="1" x14ac:dyDescent="0.25">
      <c r="A32" s="109"/>
      <c r="B32" s="109"/>
    </row>
    <row r="33" spans="1:2" ht="15.6" customHeight="1" x14ac:dyDescent="0.25">
      <c r="A33" s="189" t="s">
        <v>133</v>
      </c>
      <c r="B33" s="189"/>
    </row>
    <row r="34" spans="1:2" x14ac:dyDescent="0.25">
      <c r="A34" s="188" t="s">
        <v>37</v>
      </c>
      <c r="B34" s="188"/>
    </row>
    <row r="35" spans="1:2" ht="15" x14ac:dyDescent="0.25">
      <c r="A35" s="190"/>
      <c r="B35" s="190"/>
    </row>
    <row r="36" spans="1:2" x14ac:dyDescent="0.25">
      <c r="A36" s="196" t="s">
        <v>38</v>
      </c>
      <c r="B36" s="196"/>
    </row>
    <row r="37" spans="1:2" s="147" customFormat="1" x14ac:dyDescent="0.25">
      <c r="A37" s="148" t="s">
        <v>21</v>
      </c>
      <c r="B37" s="149" t="s">
        <v>39</v>
      </c>
    </row>
    <row r="38" spans="1:2" s="147" customFormat="1" x14ac:dyDescent="0.25">
      <c r="A38" s="148" t="s">
        <v>22</v>
      </c>
      <c r="B38" s="149" t="s">
        <v>40</v>
      </c>
    </row>
    <row r="39" spans="1:2" s="147" customFormat="1" x14ac:dyDescent="0.25">
      <c r="A39" s="148" t="s">
        <v>117</v>
      </c>
      <c r="B39" s="149" t="s">
        <v>41</v>
      </c>
    </row>
    <row r="40" spans="1:2" s="147" customFormat="1" x14ac:dyDescent="0.25">
      <c r="A40" s="148" t="s">
        <v>118</v>
      </c>
      <c r="B40" s="149">
        <v>192174</v>
      </c>
    </row>
    <row r="41" spans="1:2" s="147" customFormat="1" x14ac:dyDescent="0.25">
      <c r="A41" s="148" t="s">
        <v>23</v>
      </c>
      <c r="B41" s="149" t="s">
        <v>42</v>
      </c>
    </row>
    <row r="42" spans="1:2" s="147" customFormat="1" x14ac:dyDescent="0.25">
      <c r="A42" s="148" t="s">
        <v>27</v>
      </c>
      <c r="B42" s="149">
        <v>190000</v>
      </c>
    </row>
    <row r="43" spans="1:2" s="147" customFormat="1" x14ac:dyDescent="0.25">
      <c r="A43" s="148" t="s">
        <v>13</v>
      </c>
      <c r="B43" s="149">
        <v>7008696530</v>
      </c>
    </row>
    <row r="44" spans="1:2" s="147" customFormat="1" x14ac:dyDescent="0.25">
      <c r="A44" s="148" t="s">
        <v>14</v>
      </c>
      <c r="B44" s="149">
        <v>700101001</v>
      </c>
    </row>
    <row r="45" spans="1:2" s="147" customFormat="1" x14ac:dyDescent="0.25">
      <c r="A45" s="148" t="s">
        <v>24</v>
      </c>
      <c r="B45" s="149">
        <v>60220223</v>
      </c>
    </row>
    <row r="46" spans="1:2" s="147" customFormat="1" x14ac:dyDescent="0.25">
      <c r="A46" s="148" t="s">
        <v>25</v>
      </c>
      <c r="B46" s="150">
        <v>1092246100049</v>
      </c>
    </row>
    <row r="47" spans="1:2" s="147" customFormat="1" x14ac:dyDescent="0.25">
      <c r="A47" s="148" t="s">
        <v>15</v>
      </c>
      <c r="B47" s="150">
        <v>4.0700000035999998E+19</v>
      </c>
    </row>
    <row r="48" spans="1:2" s="147" customFormat="1" x14ac:dyDescent="0.25">
      <c r="A48" s="148" t="s">
        <v>26</v>
      </c>
      <c r="B48" s="150">
        <v>3.00008104E+19</v>
      </c>
    </row>
    <row r="49" spans="1:2" s="147" customFormat="1" x14ac:dyDescent="0.25">
      <c r="A49" s="148" t="s">
        <v>16</v>
      </c>
      <c r="B49" s="149" t="s">
        <v>43</v>
      </c>
    </row>
    <row r="50" spans="1:2" s="147" customFormat="1" x14ac:dyDescent="0.25">
      <c r="A50" s="148" t="s">
        <v>17</v>
      </c>
      <c r="B50" s="150">
        <v>42599144</v>
      </c>
    </row>
    <row r="51" spans="1:2" s="147" customFormat="1" x14ac:dyDescent="0.25">
      <c r="A51" s="151" t="s">
        <v>200</v>
      </c>
      <c r="B51" s="150" t="s">
        <v>113</v>
      </c>
    </row>
    <row r="52" spans="1:2" s="147" customFormat="1" x14ac:dyDescent="0.25">
      <c r="A52" s="148" t="s">
        <v>122</v>
      </c>
      <c r="B52" s="149" t="s">
        <v>123</v>
      </c>
    </row>
    <row r="53" spans="1:2" s="147" customFormat="1" x14ac:dyDescent="0.25">
      <c r="A53" s="148" t="s">
        <v>124</v>
      </c>
      <c r="B53" s="149" t="s">
        <v>125</v>
      </c>
    </row>
    <row r="54" spans="1:2" s="147" customFormat="1" x14ac:dyDescent="0.25">
      <c r="A54" s="148" t="s">
        <v>106</v>
      </c>
      <c r="B54" s="149" t="s">
        <v>114</v>
      </c>
    </row>
    <row r="55" spans="1:2" s="147" customFormat="1" x14ac:dyDescent="0.25">
      <c r="A55" s="148" t="s">
        <v>108</v>
      </c>
      <c r="B55" s="149" t="s">
        <v>115</v>
      </c>
    </row>
    <row r="56" spans="1:2" s="147" customFormat="1" x14ac:dyDescent="0.25">
      <c r="A56" s="148" t="s">
        <v>110</v>
      </c>
      <c r="B56" s="152" t="s">
        <v>116</v>
      </c>
    </row>
    <row r="57" spans="1:2" s="147" customFormat="1" x14ac:dyDescent="0.25">
      <c r="A57" s="148" t="s">
        <v>148</v>
      </c>
      <c r="B57" s="150" t="s">
        <v>113</v>
      </c>
    </row>
    <row r="58" spans="1:2" s="147" customFormat="1" x14ac:dyDescent="0.25">
      <c r="A58" s="148" t="s">
        <v>149</v>
      </c>
      <c r="B58" s="148">
        <v>405000000</v>
      </c>
    </row>
    <row r="59" spans="1:2" s="147" customFormat="1" x14ac:dyDescent="0.25">
      <c r="A59" s="148" t="s">
        <v>150</v>
      </c>
      <c r="B59" s="148">
        <v>40380000</v>
      </c>
    </row>
    <row r="60" spans="1:2" s="147" customFormat="1" x14ac:dyDescent="0.25">
      <c r="A60" s="148" t="s">
        <v>151</v>
      </c>
      <c r="B60" s="148">
        <v>4210014</v>
      </c>
    </row>
    <row r="61" spans="1:2" s="147" customFormat="1" x14ac:dyDescent="0.25">
      <c r="A61" s="148" t="s">
        <v>152</v>
      </c>
      <c r="B61" s="148">
        <v>16</v>
      </c>
    </row>
    <row r="62" spans="1:2" s="147" customFormat="1" x14ac:dyDescent="0.25">
      <c r="A62" s="148" t="s">
        <v>153</v>
      </c>
      <c r="B62" s="148">
        <v>12165</v>
      </c>
    </row>
    <row r="63" spans="1:2" s="147" customFormat="1" x14ac:dyDescent="0.25">
      <c r="A63" s="151" t="s">
        <v>198</v>
      </c>
      <c r="B63" s="151" t="s">
        <v>199</v>
      </c>
    </row>
    <row r="64" spans="1:2" s="147" customFormat="1" x14ac:dyDescent="0.25">
      <c r="A64" s="148" t="s">
        <v>154</v>
      </c>
      <c r="B64" s="148" t="s">
        <v>51</v>
      </c>
    </row>
    <row r="65" spans="1:2" s="147" customFormat="1" x14ac:dyDescent="0.25">
      <c r="A65" s="148" t="s">
        <v>155</v>
      </c>
      <c r="B65" s="153" t="s">
        <v>157</v>
      </c>
    </row>
  </sheetData>
  <sheetProtection password="DCF5" sheet="1" objects="1" scenarios="1"/>
  <mergeCells count="34">
    <mergeCell ref="A36:B36"/>
    <mergeCell ref="A11:B11"/>
    <mergeCell ref="A13:B13"/>
    <mergeCell ref="A29:B29"/>
    <mergeCell ref="A24:B24"/>
    <mergeCell ref="A16:B16"/>
    <mergeCell ref="A17:B17"/>
    <mergeCell ref="A18:B18"/>
    <mergeCell ref="A25:B25"/>
    <mergeCell ref="A26:B26"/>
    <mergeCell ref="A27:B27"/>
    <mergeCell ref="A28:B28"/>
    <mergeCell ref="A22:B22"/>
    <mergeCell ref="A21:B21"/>
    <mergeCell ref="A20:B20"/>
    <mergeCell ref="A30:B30"/>
    <mergeCell ref="A7:B7"/>
    <mergeCell ref="A1:B1"/>
    <mergeCell ref="A2:B2"/>
    <mergeCell ref="A3:B3"/>
    <mergeCell ref="A4:B4"/>
    <mergeCell ref="A5:B5"/>
    <mergeCell ref="A6:B6"/>
    <mergeCell ref="A31:B31"/>
    <mergeCell ref="A33:B33"/>
    <mergeCell ref="A34:B34"/>
    <mergeCell ref="A35:B35"/>
    <mergeCell ref="A8:B8"/>
    <mergeCell ref="A9:B9"/>
    <mergeCell ref="A10:B10"/>
    <mergeCell ref="A14:B14"/>
    <mergeCell ref="A15:B15"/>
    <mergeCell ref="A12:B12"/>
    <mergeCell ref="A19:B19"/>
  </mergeCells>
  <hyperlinks>
    <hyperlink ref="B56" r:id="rId1" display="mailto:ivanov@mail.ru"/>
    <hyperlink ref="B65"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9" zoomScale="85" zoomScaleNormal="85" workbookViewId="0">
      <selection activeCell="A11" sqref="A11:B11"/>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119</v>
      </c>
      <c r="B1" s="195"/>
    </row>
    <row r="2" spans="1:2" ht="18.75" x14ac:dyDescent="0.25">
      <c r="A2" s="189" t="s">
        <v>64</v>
      </c>
      <c r="B2" s="189"/>
    </row>
    <row r="3" spans="1:2" x14ac:dyDescent="0.25">
      <c r="A3" s="191" t="s">
        <v>36</v>
      </c>
      <c r="B3" s="191"/>
    </row>
    <row r="4" spans="1:2" x14ac:dyDescent="0.25">
      <c r="A4" s="191" t="s">
        <v>164</v>
      </c>
      <c r="B4" s="191"/>
    </row>
    <row r="5" spans="1:2" x14ac:dyDescent="0.25">
      <c r="A5" s="191" t="s">
        <v>165</v>
      </c>
      <c r="B5" s="191"/>
    </row>
    <row r="6" spans="1:2" x14ac:dyDescent="0.25">
      <c r="A6" s="191" t="s">
        <v>166</v>
      </c>
      <c r="B6" s="191"/>
    </row>
    <row r="7" spans="1:2" ht="28.9" customHeight="1" x14ac:dyDescent="0.25">
      <c r="A7" s="191" t="s">
        <v>167</v>
      </c>
      <c r="B7" s="191"/>
    </row>
    <row r="8" spans="1:2" ht="15" x14ac:dyDescent="0.25">
      <c r="A8" s="190"/>
      <c r="B8" s="190"/>
    </row>
    <row r="9" spans="1:2" x14ac:dyDescent="0.25">
      <c r="A9" s="191" t="s">
        <v>63</v>
      </c>
      <c r="B9" s="191"/>
    </row>
    <row r="10" spans="1:2" ht="66" customHeight="1" x14ac:dyDescent="0.25">
      <c r="A10" s="199" t="s">
        <v>185</v>
      </c>
      <c r="B10" s="199"/>
    </row>
    <row r="11" spans="1:2" ht="79.900000000000006" customHeight="1" x14ac:dyDescent="0.25">
      <c r="A11" s="200" t="s">
        <v>187</v>
      </c>
      <c r="B11" s="200"/>
    </row>
    <row r="12" spans="1:2" ht="112.5" customHeight="1" x14ac:dyDescent="0.25">
      <c r="A12" s="199" t="s">
        <v>168</v>
      </c>
      <c r="B12" s="199"/>
    </row>
    <row r="13" spans="1:2" x14ac:dyDescent="0.25">
      <c r="A13" s="135"/>
      <c r="B13" s="135"/>
    </row>
    <row r="14" spans="1:2" ht="15.6" customHeight="1" x14ac:dyDescent="0.25">
      <c r="A14" s="189" t="s">
        <v>133</v>
      </c>
      <c r="B14" s="189"/>
    </row>
    <row r="15" spans="1:2" x14ac:dyDescent="0.25">
      <c r="A15" s="188" t="s">
        <v>37</v>
      </c>
      <c r="B15" s="188"/>
    </row>
    <row r="16" spans="1:2" ht="15" x14ac:dyDescent="0.25">
      <c r="A16" s="190"/>
      <c r="B16" s="190"/>
    </row>
    <row r="17" spans="1:2" x14ac:dyDescent="0.25">
      <c r="A17" s="196" t="s">
        <v>38</v>
      </c>
      <c r="B17" s="196"/>
    </row>
    <row r="18" spans="1:2" x14ac:dyDescent="0.25">
      <c r="A18" s="129" t="s">
        <v>21</v>
      </c>
      <c r="B18" s="130" t="s">
        <v>39</v>
      </c>
    </row>
    <row r="19" spans="1:2" x14ac:dyDescent="0.25">
      <c r="A19" s="129" t="s">
        <v>22</v>
      </c>
      <c r="B19" s="130" t="s">
        <v>40</v>
      </c>
    </row>
    <row r="20" spans="1:2" x14ac:dyDescent="0.25">
      <c r="A20" s="129" t="s">
        <v>117</v>
      </c>
      <c r="B20" s="130" t="s">
        <v>41</v>
      </c>
    </row>
    <row r="21" spans="1:2" x14ac:dyDescent="0.25">
      <c r="A21" s="129" t="s">
        <v>118</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156</v>
      </c>
      <c r="B32" s="131" t="s">
        <v>113</v>
      </c>
    </row>
    <row r="33" spans="1:2" x14ac:dyDescent="0.25">
      <c r="A33" s="129" t="s">
        <v>122</v>
      </c>
      <c r="B33" s="130" t="s">
        <v>123</v>
      </c>
    </row>
    <row r="34" spans="1:2" x14ac:dyDescent="0.25">
      <c r="A34" s="129" t="s">
        <v>124</v>
      </c>
      <c r="B34" s="130" t="s">
        <v>125</v>
      </c>
    </row>
    <row r="35" spans="1:2" x14ac:dyDescent="0.25">
      <c r="A35" s="129" t="s">
        <v>106</v>
      </c>
      <c r="B35" s="130" t="s">
        <v>114</v>
      </c>
    </row>
    <row r="36" spans="1:2" x14ac:dyDescent="0.25">
      <c r="A36" s="129" t="s">
        <v>108</v>
      </c>
      <c r="B36" s="130" t="s">
        <v>115</v>
      </c>
    </row>
    <row r="37" spans="1:2" x14ac:dyDescent="0.25">
      <c r="A37" s="129" t="s">
        <v>110</v>
      </c>
      <c r="B37" s="132" t="s">
        <v>116</v>
      </c>
    </row>
    <row r="38" spans="1:2" x14ac:dyDescent="0.25">
      <c r="A38" s="129" t="s">
        <v>148</v>
      </c>
      <c r="B38" s="131" t="s">
        <v>113</v>
      </c>
    </row>
    <row r="39" spans="1:2" x14ac:dyDescent="0.25">
      <c r="A39" s="129" t="s">
        <v>149</v>
      </c>
      <c r="B39" s="129">
        <v>405000000</v>
      </c>
    </row>
    <row r="40" spans="1:2" x14ac:dyDescent="0.25">
      <c r="A40" s="129" t="s">
        <v>150</v>
      </c>
      <c r="B40" s="129">
        <v>40380000</v>
      </c>
    </row>
    <row r="41" spans="1:2" x14ac:dyDescent="0.25">
      <c r="A41" s="129" t="s">
        <v>151</v>
      </c>
      <c r="B41" s="129">
        <v>4210014</v>
      </c>
    </row>
    <row r="42" spans="1:2" x14ac:dyDescent="0.25">
      <c r="A42" s="129" t="s">
        <v>152</v>
      </c>
      <c r="B42" s="129">
        <v>16</v>
      </c>
    </row>
    <row r="43" spans="1:2" x14ac:dyDescent="0.25">
      <c r="A43" s="129" t="s">
        <v>153</v>
      </c>
      <c r="B43" s="129">
        <v>12165</v>
      </c>
    </row>
    <row r="44" spans="1:2" x14ac:dyDescent="0.25">
      <c r="A44" s="129" t="s">
        <v>154</v>
      </c>
      <c r="B44" s="129" t="s">
        <v>51</v>
      </c>
    </row>
    <row r="45" spans="1:2" x14ac:dyDescent="0.25">
      <c r="A45" s="129" t="s">
        <v>155</v>
      </c>
      <c r="B45" s="133" t="s">
        <v>157</v>
      </c>
    </row>
    <row r="46" spans="1:2" x14ac:dyDescent="0.25">
      <c r="A46" s="127"/>
      <c r="B46" s="128"/>
    </row>
    <row r="47" spans="1:2" x14ac:dyDescent="0.25">
      <c r="A47" s="127"/>
      <c r="B47" s="128"/>
    </row>
    <row r="48" spans="1:2" ht="18.75" x14ac:dyDescent="0.25">
      <c r="A48" s="189" t="s">
        <v>147</v>
      </c>
      <c r="B48" s="189"/>
    </row>
    <row r="49" spans="1:2" x14ac:dyDescent="0.25">
      <c r="A49" s="191" t="s">
        <v>163</v>
      </c>
      <c r="B49" s="191"/>
    </row>
    <row r="50" spans="1:2" x14ac:dyDescent="0.25">
      <c r="A50" s="191" t="s">
        <v>169</v>
      </c>
      <c r="B50" s="191"/>
    </row>
    <row r="51" spans="1:2" x14ac:dyDescent="0.25">
      <c r="A51" s="191" t="s">
        <v>170</v>
      </c>
      <c r="B51" s="191"/>
    </row>
    <row r="52" spans="1:2" x14ac:dyDescent="0.25">
      <c r="A52" s="191" t="s">
        <v>171</v>
      </c>
      <c r="B52" s="191"/>
    </row>
    <row r="53" spans="1:2" x14ac:dyDescent="0.25">
      <c r="A53" s="191" t="s">
        <v>172</v>
      </c>
      <c r="B53" s="191"/>
    </row>
    <row r="54" spans="1:2" ht="34.9" customHeight="1" x14ac:dyDescent="0.25">
      <c r="A54" s="191" t="s">
        <v>173</v>
      </c>
      <c r="B54" s="191"/>
    </row>
    <row r="55" spans="1:2" ht="15" x14ac:dyDescent="0.25">
      <c r="A55" s="190"/>
      <c r="B55" s="190"/>
    </row>
    <row r="56" spans="1:2" x14ac:dyDescent="0.25">
      <c r="A56" s="191" t="s">
        <v>63</v>
      </c>
      <c r="B56" s="191"/>
    </row>
    <row r="57" spans="1:2" ht="51.75" customHeight="1" x14ac:dyDescent="0.25">
      <c r="A57" s="188" t="s">
        <v>181</v>
      </c>
      <c r="B57" s="188"/>
    </row>
    <row r="58" spans="1:2" ht="49.15" customHeight="1" x14ac:dyDescent="0.25">
      <c r="A58" s="199" t="s">
        <v>175</v>
      </c>
      <c r="B58" s="199"/>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119</v>
      </c>
      <c r="B1" s="195"/>
    </row>
    <row r="2" spans="1:2" ht="18.75" x14ac:dyDescent="0.25">
      <c r="A2" s="189" t="s">
        <v>64</v>
      </c>
      <c r="B2" s="189"/>
    </row>
    <row r="3" spans="1:2" x14ac:dyDescent="0.25">
      <c r="A3" s="191" t="s">
        <v>36</v>
      </c>
      <c r="B3" s="191"/>
    </row>
    <row r="4" spans="1:2" x14ac:dyDescent="0.25">
      <c r="A4" s="191" t="s">
        <v>164</v>
      </c>
      <c r="B4" s="191"/>
    </row>
    <row r="5" spans="1:2" x14ac:dyDescent="0.25">
      <c r="A5" s="191" t="s">
        <v>165</v>
      </c>
      <c r="B5" s="191"/>
    </row>
    <row r="6" spans="1:2" x14ac:dyDescent="0.25">
      <c r="A6" s="191" t="s">
        <v>166</v>
      </c>
      <c r="B6" s="191"/>
    </row>
    <row r="7" spans="1:2" ht="32.25" customHeight="1" x14ac:dyDescent="0.25">
      <c r="A7" s="191" t="s">
        <v>167</v>
      </c>
      <c r="B7" s="191"/>
    </row>
    <row r="8" spans="1:2" ht="15" x14ac:dyDescent="0.25">
      <c r="A8" s="190"/>
      <c r="B8" s="190"/>
    </row>
    <row r="9" spans="1:2" x14ac:dyDescent="0.25">
      <c r="A9" s="191" t="s">
        <v>63</v>
      </c>
      <c r="B9" s="191"/>
    </row>
    <row r="10" spans="1:2" ht="63" customHeight="1" x14ac:dyDescent="0.25">
      <c r="A10" s="199" t="s">
        <v>176</v>
      </c>
      <c r="B10" s="199"/>
    </row>
    <row r="11" spans="1:2" ht="64.5" customHeight="1" x14ac:dyDescent="0.25">
      <c r="A11" s="199" t="s">
        <v>188</v>
      </c>
      <c r="B11" s="199"/>
    </row>
    <row r="12" spans="1:2" ht="97.5" customHeight="1" x14ac:dyDescent="0.25">
      <c r="A12" s="199" t="s">
        <v>183</v>
      </c>
      <c r="B12" s="199"/>
    </row>
    <row r="13" spans="1:2" x14ac:dyDescent="0.25">
      <c r="A13" s="135"/>
      <c r="B13" s="135"/>
    </row>
    <row r="14" spans="1:2" ht="15.75" customHeight="1" x14ac:dyDescent="0.25">
      <c r="A14" s="189" t="s">
        <v>133</v>
      </c>
      <c r="B14" s="189"/>
    </row>
    <row r="15" spans="1:2" x14ac:dyDescent="0.25">
      <c r="A15" s="188" t="s">
        <v>37</v>
      </c>
      <c r="B15" s="188"/>
    </row>
    <row r="16" spans="1:2" ht="15" x14ac:dyDescent="0.25">
      <c r="A16" s="190"/>
      <c r="B16" s="190"/>
    </row>
    <row r="17" spans="1:2" x14ac:dyDescent="0.25">
      <c r="A17" s="196" t="s">
        <v>38</v>
      </c>
      <c r="B17" s="196"/>
    </row>
    <row r="18" spans="1:2" x14ac:dyDescent="0.25">
      <c r="A18" s="129" t="s">
        <v>21</v>
      </c>
      <c r="B18" s="130" t="s">
        <v>39</v>
      </c>
    </row>
    <row r="19" spans="1:2" x14ac:dyDescent="0.25">
      <c r="A19" s="129" t="s">
        <v>22</v>
      </c>
      <c r="B19" s="130" t="s">
        <v>40</v>
      </c>
    </row>
    <row r="20" spans="1:2" x14ac:dyDescent="0.25">
      <c r="A20" s="129" t="s">
        <v>117</v>
      </c>
      <c r="B20" s="130" t="s">
        <v>41</v>
      </c>
    </row>
    <row r="21" spans="1:2" x14ac:dyDescent="0.25">
      <c r="A21" s="129" t="s">
        <v>118</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156</v>
      </c>
      <c r="B32" s="131" t="s">
        <v>113</v>
      </c>
    </row>
    <row r="33" spans="1:2" x14ac:dyDescent="0.25">
      <c r="A33" s="129" t="s">
        <v>122</v>
      </c>
      <c r="B33" s="130" t="s">
        <v>123</v>
      </c>
    </row>
    <row r="34" spans="1:2" x14ac:dyDescent="0.25">
      <c r="A34" s="129" t="s">
        <v>124</v>
      </c>
      <c r="B34" s="130" t="s">
        <v>125</v>
      </c>
    </row>
    <row r="35" spans="1:2" x14ac:dyDescent="0.25">
      <c r="A35" s="129" t="s">
        <v>106</v>
      </c>
      <c r="B35" s="130" t="s">
        <v>114</v>
      </c>
    </row>
    <row r="36" spans="1:2" x14ac:dyDescent="0.25">
      <c r="A36" s="129" t="s">
        <v>108</v>
      </c>
      <c r="B36" s="130" t="s">
        <v>115</v>
      </c>
    </row>
    <row r="37" spans="1:2" x14ac:dyDescent="0.25">
      <c r="A37" s="129" t="s">
        <v>110</v>
      </c>
      <c r="B37" s="132" t="s">
        <v>116</v>
      </c>
    </row>
    <row r="38" spans="1:2" x14ac:dyDescent="0.25">
      <c r="A38" s="129" t="s">
        <v>148</v>
      </c>
      <c r="B38" s="131" t="s">
        <v>113</v>
      </c>
    </row>
    <row r="39" spans="1:2" x14ac:dyDescent="0.25">
      <c r="A39" s="129" t="s">
        <v>149</v>
      </c>
      <c r="B39" s="129">
        <v>405000000</v>
      </c>
    </row>
    <row r="40" spans="1:2" x14ac:dyDescent="0.25">
      <c r="A40" s="129" t="s">
        <v>150</v>
      </c>
      <c r="B40" s="129">
        <v>40380000</v>
      </c>
    </row>
    <row r="41" spans="1:2" x14ac:dyDescent="0.25">
      <c r="A41" s="129" t="s">
        <v>151</v>
      </c>
      <c r="B41" s="129">
        <v>4210014</v>
      </c>
    </row>
    <row r="42" spans="1:2" x14ac:dyDescent="0.25">
      <c r="A42" s="129" t="s">
        <v>152</v>
      </c>
      <c r="B42" s="129">
        <v>16</v>
      </c>
    </row>
    <row r="43" spans="1:2" x14ac:dyDescent="0.25">
      <c r="A43" s="129" t="s">
        <v>153</v>
      </c>
      <c r="B43" s="129">
        <v>12165</v>
      </c>
    </row>
    <row r="44" spans="1:2" x14ac:dyDescent="0.25">
      <c r="A44" s="129" t="s">
        <v>154</v>
      </c>
      <c r="B44" s="129" t="s">
        <v>51</v>
      </c>
    </row>
    <row r="45" spans="1:2" x14ac:dyDescent="0.25">
      <c r="A45" s="129" t="s">
        <v>155</v>
      </c>
      <c r="B45" s="133" t="s">
        <v>157</v>
      </c>
    </row>
    <row r="46" spans="1:2" x14ac:dyDescent="0.25">
      <c r="A46" s="127"/>
      <c r="B46" s="128"/>
    </row>
    <row r="47" spans="1:2" x14ac:dyDescent="0.25">
      <c r="A47" s="127"/>
      <c r="B47" s="128"/>
    </row>
    <row r="48" spans="1:2" ht="18.75" x14ac:dyDescent="0.25">
      <c r="A48" s="189" t="s">
        <v>147</v>
      </c>
      <c r="B48" s="189"/>
    </row>
    <row r="49" spans="1:2" x14ac:dyDescent="0.25">
      <c r="A49" s="191" t="s">
        <v>163</v>
      </c>
      <c r="B49" s="191"/>
    </row>
    <row r="50" spans="1:2" x14ac:dyDescent="0.25">
      <c r="A50" s="191" t="s">
        <v>169</v>
      </c>
      <c r="B50" s="191"/>
    </row>
    <row r="51" spans="1:2" x14ac:dyDescent="0.25">
      <c r="A51" s="191" t="s">
        <v>170</v>
      </c>
      <c r="B51" s="191"/>
    </row>
    <row r="52" spans="1:2" x14ac:dyDescent="0.25">
      <c r="A52" s="191" t="s">
        <v>171</v>
      </c>
      <c r="B52" s="191"/>
    </row>
    <row r="53" spans="1:2" x14ac:dyDescent="0.25">
      <c r="A53" s="191" t="s">
        <v>172</v>
      </c>
      <c r="B53" s="191"/>
    </row>
    <row r="54" spans="1:2" ht="34.9" customHeight="1" x14ac:dyDescent="0.25">
      <c r="A54" s="191" t="s">
        <v>173</v>
      </c>
      <c r="B54" s="191"/>
    </row>
    <row r="55" spans="1:2" ht="15" x14ac:dyDescent="0.25">
      <c r="A55" s="190"/>
      <c r="B55" s="190"/>
    </row>
    <row r="56" spans="1:2" x14ac:dyDescent="0.25">
      <c r="A56" s="191" t="s">
        <v>63</v>
      </c>
      <c r="B56" s="191"/>
    </row>
    <row r="57" spans="1:2" ht="50.25" customHeight="1" x14ac:dyDescent="0.25">
      <c r="A57" s="188" t="s">
        <v>174</v>
      </c>
      <c r="B57" s="188"/>
    </row>
    <row r="58" spans="1:2" ht="49.35" customHeight="1" x14ac:dyDescent="0.25">
      <c r="A58" s="199" t="s">
        <v>175</v>
      </c>
      <c r="B58" s="199"/>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2020-02-25T04:34:53Z</dcterms:modified>
  <cp:contentStatus>v2017_1</cp:contentStatus>
</cp:coreProperties>
</file>