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'1.1.'!$D$37:$D$1156</definedName>
    <definedName name="Nomenclatura" localSheetId="2">'1.2. '!$D$5:$D$1134</definedName>
    <definedName name="Print_Area" localSheetId="0">'1.1.'!$A$1:$Y$46</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'1.1.'!$M$37:$M$65564</definedName>
    <definedName name="НаименованиеПредметаЗакупки">'1.1.'!$D$9</definedName>
    <definedName name="НомерСертификатаИмя">'1.1.'!$K$37:$K$65564</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'1.1.'!$AA$41:$AA$42</definedName>
    <definedName name="ТехническиеХарактеристики">'1.1.'!$H$9</definedName>
    <definedName name="ЦенаИнфо1">'1.1.'!$B$40</definedName>
    <definedName name="ЦенаИнфо2">'1.1.'!$B$41</definedName>
    <definedName name="ШапкаСтоимостьЗаЕдиницу">'1.1.'!$T$9</definedName>
  </definedNames>
  <calcPr calcId="145621"/>
</workbook>
</file>

<file path=xl/calcChain.xml><?xml version="1.0" encoding="utf-8"?>
<calcChain xmlns="http://schemas.openxmlformats.org/spreadsheetml/2006/main">
  <c r="AH36" i="1" l="1"/>
  <c r="AG36" i="1"/>
  <c r="AF36" i="1"/>
  <c r="AE36" i="1"/>
  <c r="AD36" i="1"/>
  <c r="Z36" i="1"/>
  <c r="W36" i="1"/>
  <c r="X36" i="1" s="1"/>
  <c r="AH35" i="1"/>
  <c r="AG35" i="1"/>
  <c r="AF35" i="1"/>
  <c r="AE35" i="1"/>
  <c r="AD35" i="1"/>
  <c r="Z35" i="1"/>
  <c r="W35" i="1"/>
  <c r="X35" i="1" s="1"/>
  <c r="AH34" i="1"/>
  <c r="AG34" i="1"/>
  <c r="AF34" i="1"/>
  <c r="AE34" i="1"/>
  <c r="AD34" i="1"/>
  <c r="Z34" i="1"/>
  <c r="W34" i="1"/>
  <c r="AC34" i="1" s="1"/>
  <c r="AH33" i="1"/>
  <c r="AG33" i="1"/>
  <c r="AF33" i="1"/>
  <c r="AE33" i="1"/>
  <c r="AD33" i="1"/>
  <c r="Z33" i="1"/>
  <c r="W33" i="1"/>
  <c r="X33" i="1" s="1"/>
  <c r="AH32" i="1"/>
  <c r="AG32" i="1"/>
  <c r="AF32" i="1"/>
  <c r="AE32" i="1"/>
  <c r="AD32" i="1"/>
  <c r="Z32" i="1"/>
  <c r="W32" i="1"/>
  <c r="AC32" i="1" s="1"/>
  <c r="AH31" i="1"/>
  <c r="AG31" i="1"/>
  <c r="AF31" i="1"/>
  <c r="AE31" i="1"/>
  <c r="AD31" i="1"/>
  <c r="Z31" i="1"/>
  <c r="W31" i="1"/>
  <c r="AC31" i="1" s="1"/>
  <c r="AH30" i="1"/>
  <c r="AG30" i="1"/>
  <c r="AF30" i="1"/>
  <c r="AE30" i="1"/>
  <c r="AD30" i="1"/>
  <c r="AC30" i="1"/>
  <c r="Z30" i="1"/>
  <c r="W30" i="1"/>
  <c r="X30" i="1" s="1"/>
  <c r="Y30" i="1" s="1"/>
  <c r="AA30" i="1" s="1"/>
  <c r="AI30" i="1" s="1"/>
  <c r="AH29" i="1"/>
  <c r="AG29" i="1"/>
  <c r="AF29" i="1"/>
  <c r="AE29" i="1"/>
  <c r="AD29" i="1"/>
  <c r="Z29" i="1"/>
  <c r="W29" i="1"/>
  <c r="AC29" i="1" s="1"/>
  <c r="AH28" i="1"/>
  <c r="AG28" i="1"/>
  <c r="AF28" i="1"/>
  <c r="AE28" i="1"/>
  <c r="AD28" i="1"/>
  <c r="Z28" i="1"/>
  <c r="W28" i="1"/>
  <c r="X28" i="1" s="1"/>
  <c r="AH27" i="1"/>
  <c r="AG27" i="1"/>
  <c r="AF27" i="1"/>
  <c r="AE27" i="1"/>
  <c r="AD27" i="1"/>
  <c r="Z27" i="1"/>
  <c r="W27" i="1"/>
  <c r="X27" i="1" s="1"/>
  <c r="AH26" i="1"/>
  <c r="AG26" i="1"/>
  <c r="AF26" i="1"/>
  <c r="AE26" i="1"/>
  <c r="AD26" i="1"/>
  <c r="Z26" i="1"/>
  <c r="W26" i="1"/>
  <c r="AC26" i="1" s="1"/>
  <c r="AH25" i="1"/>
  <c r="AG25" i="1"/>
  <c r="AF25" i="1"/>
  <c r="AE25" i="1"/>
  <c r="AD25" i="1"/>
  <c r="Z25" i="1"/>
  <c r="W25" i="1"/>
  <c r="X25" i="1" s="1"/>
  <c r="AH24" i="1"/>
  <c r="AG24" i="1"/>
  <c r="AF24" i="1"/>
  <c r="AE24" i="1"/>
  <c r="AD24" i="1"/>
  <c r="Z24" i="1"/>
  <c r="W24" i="1"/>
  <c r="AC24" i="1" s="1"/>
  <c r="AH23" i="1"/>
  <c r="AG23" i="1"/>
  <c r="AF23" i="1"/>
  <c r="AE23" i="1"/>
  <c r="AD23" i="1"/>
  <c r="Z23" i="1"/>
  <c r="W23" i="1"/>
  <c r="AC23" i="1" s="1"/>
  <c r="AH22" i="1"/>
  <c r="AG22" i="1"/>
  <c r="AF22" i="1"/>
  <c r="AE22" i="1"/>
  <c r="AD22" i="1"/>
  <c r="Z22" i="1"/>
  <c r="W22" i="1"/>
  <c r="X22" i="1" s="1"/>
  <c r="Y22" i="1" s="1"/>
  <c r="AA22" i="1" s="1"/>
  <c r="AI22" i="1" s="1"/>
  <c r="AH21" i="1"/>
  <c r="AG21" i="1"/>
  <c r="AF21" i="1"/>
  <c r="AE21" i="1"/>
  <c r="AD21" i="1"/>
  <c r="AC21" i="1"/>
  <c r="Z21" i="1"/>
  <c r="X21" i="1"/>
  <c r="AB21" i="1" s="1"/>
  <c r="W21" i="1"/>
  <c r="AH20" i="1"/>
  <c r="AG20" i="1"/>
  <c r="AF20" i="1"/>
  <c r="AE20" i="1"/>
  <c r="AD20" i="1"/>
  <c r="AC20" i="1"/>
  <c r="Z20" i="1"/>
  <c r="W20" i="1"/>
  <c r="X20" i="1" s="1"/>
  <c r="AH19" i="1"/>
  <c r="AG19" i="1"/>
  <c r="AF19" i="1"/>
  <c r="AE19" i="1"/>
  <c r="AD19" i="1"/>
  <c r="Z19" i="1"/>
  <c r="W19" i="1"/>
  <c r="X19" i="1" s="1"/>
  <c r="AH18" i="1"/>
  <c r="AG18" i="1"/>
  <c r="AF18" i="1"/>
  <c r="AE18" i="1"/>
  <c r="AD18" i="1"/>
  <c r="Z18" i="1"/>
  <c r="W18" i="1"/>
  <c r="AC18" i="1" s="1"/>
  <c r="AH17" i="1"/>
  <c r="AG17" i="1"/>
  <c r="AF17" i="1"/>
  <c r="AE17" i="1"/>
  <c r="AD17" i="1"/>
  <c r="AC17" i="1"/>
  <c r="Z17" i="1"/>
  <c r="W17" i="1"/>
  <c r="X17" i="1" s="1"/>
  <c r="AH16" i="1"/>
  <c r="AG16" i="1"/>
  <c r="AF16" i="1"/>
  <c r="AE16" i="1"/>
  <c r="AD16" i="1"/>
  <c r="Z16" i="1"/>
  <c r="W16" i="1"/>
  <c r="AC16" i="1" s="1"/>
  <c r="AH15" i="1"/>
  <c r="AG15" i="1"/>
  <c r="AF15" i="1"/>
  <c r="AE15" i="1"/>
  <c r="AD15" i="1"/>
  <c r="Z15" i="1"/>
  <c r="W15" i="1"/>
  <c r="X15" i="1" s="1"/>
  <c r="AH14" i="1"/>
  <c r="AG14" i="1"/>
  <c r="AF14" i="1"/>
  <c r="AE14" i="1"/>
  <c r="AD14" i="1"/>
  <c r="AC14" i="1"/>
  <c r="Z14" i="1"/>
  <c r="X14" i="1"/>
  <c r="Y14" i="1" s="1"/>
  <c r="AA14" i="1" s="1"/>
  <c r="AI14" i="1" s="1"/>
  <c r="W14" i="1"/>
  <c r="AH13" i="1"/>
  <c r="AG13" i="1"/>
  <c r="AF13" i="1"/>
  <c r="AE13" i="1"/>
  <c r="AD13" i="1"/>
  <c r="AC13" i="1"/>
  <c r="Z13" i="1"/>
  <c r="W13" i="1"/>
  <c r="X13" i="1" s="1"/>
  <c r="AB13" i="1" s="1"/>
  <c r="AH12" i="1"/>
  <c r="AG12" i="1"/>
  <c r="AF12" i="1"/>
  <c r="AE12" i="1"/>
  <c r="AD12" i="1"/>
  <c r="AC12" i="1"/>
  <c r="Z12" i="1"/>
  <c r="W12" i="1"/>
  <c r="X12" i="1" s="1"/>
  <c r="AH11" i="1"/>
  <c r="AG11" i="1"/>
  <c r="AF11" i="1"/>
  <c r="AE11" i="1"/>
  <c r="AD11" i="1"/>
  <c r="Z11" i="1"/>
  <c r="W11" i="1"/>
  <c r="AC11" i="1" s="1"/>
  <c r="AC22" i="1" l="1"/>
  <c r="X29" i="1"/>
  <c r="AB29" i="1" s="1"/>
  <c r="AC35" i="1"/>
  <c r="X31" i="1"/>
  <c r="AB31" i="1" s="1"/>
  <c r="X23" i="1"/>
  <c r="AB23" i="1" s="1"/>
  <c r="AB15" i="1"/>
  <c r="Y15" i="1"/>
  <c r="AA15" i="1" s="1"/>
  <c r="AI15" i="1" s="1"/>
  <c r="Y33" i="1"/>
  <c r="AA33" i="1" s="1"/>
  <c r="AI33" i="1" s="1"/>
  <c r="AB33" i="1"/>
  <c r="AB35" i="1"/>
  <c r="Y35" i="1"/>
  <c r="AA35" i="1" s="1"/>
  <c r="AI35" i="1" s="1"/>
  <c r="Y20" i="1"/>
  <c r="AA20" i="1" s="1"/>
  <c r="AI20" i="1" s="1"/>
  <c r="AB20" i="1"/>
  <c r="Y36" i="1"/>
  <c r="AA36" i="1" s="1"/>
  <c r="AI36" i="1" s="1"/>
  <c r="AB36" i="1"/>
  <c r="Y25" i="1"/>
  <c r="AA25" i="1" s="1"/>
  <c r="AI25" i="1" s="1"/>
  <c r="AB25" i="1"/>
  <c r="Y28" i="1"/>
  <c r="AA28" i="1" s="1"/>
  <c r="AI28" i="1" s="1"/>
  <c r="AB28" i="1"/>
  <c r="AB19" i="1"/>
  <c r="Y19" i="1"/>
  <c r="AA19" i="1" s="1"/>
  <c r="AI19" i="1" s="1"/>
  <c r="AB17" i="1"/>
  <c r="Y17" i="1"/>
  <c r="AA17" i="1" s="1"/>
  <c r="AI17" i="1" s="1"/>
  <c r="AB27" i="1"/>
  <c r="Y27" i="1"/>
  <c r="AA27" i="1" s="1"/>
  <c r="AI27" i="1" s="1"/>
  <c r="Y12" i="1"/>
  <c r="AA12" i="1" s="1"/>
  <c r="AI12" i="1" s="1"/>
  <c r="AB12" i="1"/>
  <c r="X11" i="1"/>
  <c r="AC15" i="1"/>
  <c r="X16" i="1"/>
  <c r="X24" i="1"/>
  <c r="X32" i="1"/>
  <c r="AC28" i="1"/>
  <c r="AC36" i="1"/>
  <c r="X18" i="1"/>
  <c r="Y21" i="1"/>
  <c r="AA21" i="1" s="1"/>
  <c r="AI21" i="1" s="1"/>
  <c r="AB22" i="1"/>
  <c r="AC25" i="1"/>
  <c r="X26" i="1"/>
  <c r="Y29" i="1"/>
  <c r="AA29" i="1" s="1"/>
  <c r="AI29" i="1" s="1"/>
  <c r="AB30" i="1"/>
  <c r="AC33" i="1"/>
  <c r="X34" i="1"/>
  <c r="Y13" i="1"/>
  <c r="AA13" i="1" s="1"/>
  <c r="AI13" i="1" s="1"/>
  <c r="AC19" i="1"/>
  <c r="Y23" i="1"/>
  <c r="AA23" i="1" s="1"/>
  <c r="AI23" i="1" s="1"/>
  <c r="AC27" i="1"/>
  <c r="Y31" i="1"/>
  <c r="AA31" i="1" s="1"/>
  <c r="AI31" i="1" s="1"/>
  <c r="AB14" i="1"/>
  <c r="AB11" i="1" l="1"/>
  <c r="Y11" i="1"/>
  <c r="AA11" i="1" s="1"/>
  <c r="AI11" i="1" s="1"/>
  <c r="AB18" i="1"/>
  <c r="Y18" i="1"/>
  <c r="AA18" i="1" s="1"/>
  <c r="AI18" i="1" s="1"/>
  <c r="AB26" i="1"/>
  <c r="Y26" i="1"/>
  <c r="AA26" i="1" s="1"/>
  <c r="AI26" i="1" s="1"/>
  <c r="AB34" i="1"/>
  <c r="Y34" i="1"/>
  <c r="AA34" i="1" s="1"/>
  <c r="AI34" i="1" s="1"/>
  <c r="AB32" i="1"/>
  <c r="Y32" i="1"/>
  <c r="AA32" i="1" s="1"/>
  <c r="AI32" i="1" s="1"/>
  <c r="AB24" i="1"/>
  <c r="Y24" i="1"/>
  <c r="AA24" i="1" s="1"/>
  <c r="AI24" i="1" s="1"/>
  <c r="Y16" i="1"/>
  <c r="AA16" i="1" s="1"/>
  <c r="AI16" i="1" s="1"/>
  <c r="AB16" i="1"/>
  <c r="AI7" i="1" l="1"/>
  <c r="B3" i="4" l="1"/>
  <c r="B3" i="6" l="1"/>
  <c r="A3" i="2" l="1"/>
  <c r="H3" i="1" l="1"/>
  <c r="B41" i="1" l="1"/>
  <c r="B40" i="1"/>
  <c r="E6" i="7" l="1"/>
  <c r="D6" i="7"/>
  <c r="F6" i="7"/>
  <c r="G6" i="7"/>
  <c r="B3" i="2" l="1"/>
  <c r="D3" i="4"/>
  <c r="F3" i="6"/>
  <c r="H4" i="1" l="1"/>
  <c r="R7" i="1" l="1"/>
  <c r="H7" i="1" s="1"/>
  <c r="H1" i="1" l="1"/>
  <c r="AI8" i="1" l="1"/>
  <c r="M4" i="6"/>
  <c r="N4" i="6" s="1"/>
  <c r="Y38" i="1"/>
  <c r="Y39" i="1"/>
  <c r="Y37" i="1" l="1"/>
  <c r="H2" i="1" l="1"/>
</calcChain>
</file>

<file path=xl/sharedStrings.xml><?xml version="1.0" encoding="utf-8"?>
<sst xmlns="http://schemas.openxmlformats.org/spreadsheetml/2006/main" count="759" uniqueCount="266">
  <si>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</si>
  <si>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</si>
  <si>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</si>
  <si>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</si>
  <si>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</si>
  <si>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</si>
  <si>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</si>
  <si>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</si>
  <si>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</si>
  <si>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</si>
  <si>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</si>
  <si>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</si>
  <si>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</si>
  <si>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</si>
  <si>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</si>
  <si>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</si>
  <si>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</si>
  <si>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</si>
  <si>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</si>
  <si>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</si>
  <si>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</si>
  <si>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</si>
  <si>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</si>
  <si>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</si>
  <si>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</si>
  <si>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</si>
  <si>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</si>
  <si>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</si>
  <si>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</si>
  <si>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</si>
  <si>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</si>
  <si>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</si>
  <si>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</si>
  <si>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</si>
  <si>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</si>
  <si>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</si>
  <si>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</si>
  <si>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</si>
  <si>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</si>
  <si>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</si>
  <si>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</si>
  <si>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</si>
  <si>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</si>
  <si>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</si>
  <si>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</si>
  <si>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</si>
  <si>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</si>
  <si>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</si>
  <si>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</si>
  <si>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</si>
  <si>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</si>
  <si>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</si>
  <si>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</si>
  <si>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</si>
  <si>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</si>
  <si>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</si>
  <si>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</si>
  <si>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</si>
  <si>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</si>
  <si>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</si>
  <si>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</si>
  <si>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</si>
  <si>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</si>
  <si>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</si>
  <si>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</si>
  <si>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</si>
  <si>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</si>
  <si>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</si>
  <si>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</si>
  <si>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</si>
  <si>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</si>
  <si>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</si>
  <si>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</si>
  <si>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</si>
  <si>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</si>
  <si>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</si>
  <si>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</si>
  <si>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</si>
  <si>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</si>
  <si>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</si>
  <si>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</si>
  <si>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</si>
  <si>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</si>
  <si>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</si>
  <si>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</si>
  <si>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</si>
  <si>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</si>
  <si>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</si>
  <si>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</si>
  <si>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</si>
  <si>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</si>
  <si>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</si>
  <si>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</si>
  <si>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</si>
  <si>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</si>
  <si>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</si>
  <si>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</si>
  <si>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</si>
  <si>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</si>
  <si>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</si>
  <si>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</si>
  <si>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</si>
  <si>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</si>
  <si>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</si>
  <si>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</si>
  <si>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</si>
  <si>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</si>
  <si>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</si>
  <si>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</si>
  <si>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</si>
  <si>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</si>
  <si>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</si>
  <si>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</si>
  <si>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</si>
  <si>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</si>
  <si>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</si>
  <si>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</si>
  <si>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</si>
  <si>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</si>
  <si>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</si>
  <si>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</si>
  <si>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</si>
  <si>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</si>
  <si>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</si>
  <si>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</si>
  <si>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</si>
  <si>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</si>
  <si>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</si>
  <si>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</si>
  <si>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</si>
  <si>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</si>
  <si>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</si>
  <si>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</si>
  <si>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</si>
  <si>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</si>
  <si>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</si>
  <si>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</si>
  <si>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</si>
  <si>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</si>
  <si>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</si>
  <si>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</si>
  <si>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</si>
  <si>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</si>
  <si>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</si>
  <si>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</si>
  <si>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</si>
  <si>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</si>
  <si>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</si>
  <si>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</si>
  <si>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</si>
  <si>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</si>
  <si>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</si>
  <si>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</si>
  <si>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</si>
  <si>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</si>
  <si>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</si>
  <si>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</si>
  <si>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</si>
  <si>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</si>
  <si>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</si>
  <si>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</si>
  <si>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</si>
  <si>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</si>
  <si>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</si>
  <si>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</si>
  <si>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</si>
  <si>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</si>
  <si>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</si>
  <si>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</si>
  <si>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</si>
  <si>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</si>
  <si>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</si>
  <si>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</si>
  <si>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</si>
  <si>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</si>
  <si>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</si>
  <si>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</si>
  <si>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</si>
  <si>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</si>
  <si>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</si>
  <si>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</si>
  <si>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</si>
  <si>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</si>
  <si>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</si>
  <si>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</si>
  <si>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</si>
  <si>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</si>
  <si>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</si>
  <si>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</si>
  <si>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</si>
  <si>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</si>
  <si>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</si>
  <si>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</si>
  <si>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</si>
  <si>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</si>
  <si>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</si>
  <si>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</si>
  <si>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</si>
  <si>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</si>
  <si>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</si>
  <si>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</si>
  <si>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</si>
  <si>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</si>
  <si>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</si>
  <si>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</si>
  <si>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Стоимость за ед. без налога (руб.)</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</si>
  <si>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</si>
  <si>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</si>
  <si>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</si>
  <si>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</si>
  <si>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</si>
  <si>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</si>
  <si>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886099cb-7456-4d59-9aac-b4e356992633</t>
  </si>
  <si>
    <t>Мембрана рабочая для регулятора давления газа РДГ-80В</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</si>
  <si>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</si>
  <si>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</si>
  <si>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</si>
  <si>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</si>
  <si>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</si>
  <si>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</si>
  <si>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9e471378-c572-48e4-a503-ea2976812d6a</t>
  </si>
  <si>
    <t>Мембрана пилота для регулятора давления газа РДГ-80В</t>
  </si>
  <si>
    <t>c738083f-1dc5-4b8e-afea-3ea6a06ae476</t>
  </si>
  <si>
    <t>Мембрана для предохранительно-запорного клапана регулятора давления РДГ-80В</t>
  </si>
  <si>
    <t>477754d9-6627-4753-99ad-68cd6df844fe</t>
  </si>
  <si>
    <t>Мембрана пилота для регулятора давления газа РДГ-50В</t>
  </si>
  <si>
    <t>4025cb9b-5313-4f15-8b93-8e8092b93cc9</t>
  </si>
  <si>
    <t>Мембрана для ПЗК регулятора давления РДГ-50В(Н)</t>
  </si>
  <si>
    <t>11d9d298-0764-426c-a391-4b38b512e193</t>
  </si>
  <si>
    <t>Мембрана стабилизатора для регулятора давления газа РДГ-25</t>
  </si>
  <si>
    <t>1f4d4834-88e2-4e37-ba19-b29cbc313d04</t>
  </si>
  <si>
    <t>eb0fcf60-7b97-4b4e-83d6-9594bec9c026</t>
  </si>
  <si>
    <t>Мембрана рабочая для регулятора давления газа РДГ-25</t>
  </si>
  <si>
    <t>6eafa6a3-8537-409d-9fbf-a48128a166b2</t>
  </si>
  <si>
    <t>070bb154-7c84-4513-bf24-d527444a5f22</t>
  </si>
  <si>
    <t>Мембрана механизма контроля для регулятора давления газа РДГ-25</t>
  </si>
  <si>
    <t>90ba7fd5-df6b-4a7b-9b06-904607ddd2ed</t>
  </si>
  <si>
    <t>Мембрана механизма контроля клапана запорного КПЗ-50</t>
  </si>
  <si>
    <t>0a8b2c6b-70b1-413e-a02e-0bb773310e6f</t>
  </si>
  <si>
    <t>7ef79172-e2df-4c8c-93f8-6780f0b31d43</t>
  </si>
  <si>
    <t>a12a5836-0b7d-45e2-a796-e0f92b8b0287</t>
  </si>
  <si>
    <t>Мембрана рабочая для регулятора давления газа РДГ-80</t>
  </si>
  <si>
    <t>a17d4d15-959d-4390-8783-d8d184806fc3</t>
  </si>
  <si>
    <t>Прокладка для регулятора давления газа РДГ-25</t>
  </si>
  <si>
    <t>371f854b-3d37-4b4a-9e2c-ee0cf1365b7e</t>
  </si>
  <si>
    <t>Прокладка для регулятора давления газа РДГ-50</t>
  </si>
  <si>
    <t>002a30b9-7105-4db4-b879-3b119eacd49b</t>
  </si>
  <si>
    <t>Прокладка для регулятора давления газа РДГ-80</t>
  </si>
  <si>
    <t>eb61adcc-e00e-4ab8-aa47-54ba8cf4fc00</t>
  </si>
  <si>
    <t>a10bf86c-c04d-4191-921e-f5ee1d15d3b3</t>
  </si>
  <si>
    <t>4b894238-1c9f-4c76-a0fa-cd6fab965440</t>
  </si>
  <si>
    <t>cd7b5ab7-e1a7-4026-b58a-77b64e484cef</t>
  </si>
  <si>
    <t>Мембрана пилота для регулятора давления газа РДГ-80Н</t>
  </si>
  <si>
    <t>3fd208f0-eacc-44e4-877f-c867cf87dc94</t>
  </si>
  <si>
    <t>Клапан для регулятора давления газа РДГ-50</t>
  </si>
  <si>
    <t>5d8a9355-0e96-4a23-bb72-c935e6babbba</t>
  </si>
  <si>
    <t>Клапан для регулятора давления газа РДГ-80</t>
  </si>
  <si>
    <t>a78dce33-1bf3-413b-a23b-5fd8cf58e608</t>
  </si>
  <si>
    <t>2f164198-46e6-4fdd-a243-c2ffa3db07e2</t>
  </si>
  <si>
    <t>Мембрана стабилизатора РДГ -80В</t>
  </si>
  <si>
    <t>5c5548d1-001b-49c7-bfcd-7a1e12eba44d</t>
  </si>
  <si>
    <t>Мембрана стабилизатора РДГ -50В</t>
  </si>
  <si>
    <t>Запрос предложений в электронной форме</t>
  </si>
  <si>
    <t>ad3dd50e-e464-49ca-b9b1-21c0303eecce</t>
  </si>
  <si>
    <t>99042fc4-2b83-4e82-b479-bc0cc8f32717</t>
  </si>
  <si>
    <t>ff533a84-c3f9-11e9-8422-005056b8f04c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</si>
</sst>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5" fillId="0" borderId="0" xfId="0" applyFont="1" applyAlignment="1">
      <alignment horizontal="left" vertical="center" wrapText="1"/>
    </xf>
    <xf numFmtId="0" fontId="20"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36"/>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263</v>
      </c>
      <c r="B1" s="28" t="s">
        <v>105</v>
      </c>
      <c r="G1" s="28"/>
      <c r="H1" s="168"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68"/>
      <c r="J1" s="168"/>
      <c r="K1" s="168"/>
      <c r="L1" s="168"/>
      <c r="M1" s="168"/>
      <c r="N1" s="168"/>
      <c r="O1" s="168"/>
      <c r="P1" s="168"/>
      <c r="Q1" s="168"/>
      <c r="R1" s="100"/>
      <c r="S1" s="100"/>
      <c r="AE1" s="64" t="s">
        <v>77</v>
      </c>
      <c r="AF1" s="64"/>
      <c r="AG1" s="65"/>
      <c r="AH1" s="65"/>
      <c r="AI1" s="65"/>
      <c r="AJ1" s="66"/>
      <c r="AK1" s="161" t="s">
        <v>75</v>
      </c>
      <c r="AL1" s="161"/>
      <c r="AM1" s="161"/>
      <c r="AN1" s="161"/>
      <c r="AO1" s="161"/>
      <c r="AP1" s="161"/>
    </row>
    <row r="2" spans="1:42" ht="18.75" x14ac:dyDescent="0.3">
      <c r="A2" s="1" t="s">
        <v>264</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76</v>
      </c>
      <c r="AF2" s="64"/>
      <c r="AG2" s="65"/>
      <c r="AH2" s="65"/>
      <c r="AI2" s="65"/>
      <c r="AJ2" s="66"/>
      <c r="AK2" s="162"/>
      <c r="AL2" s="162"/>
      <c r="AM2" s="162"/>
      <c r="AN2" s="162"/>
      <c r="AO2" s="162"/>
      <c r="AP2" s="162"/>
    </row>
    <row r="3" spans="1:42" ht="27.75" customHeight="1" x14ac:dyDescent="0.3">
      <c r="B3" s="169" t="s">
        <v>262</v>
      </c>
      <c r="C3" s="169"/>
      <c r="D3" s="169"/>
      <c r="E3" s="16"/>
      <c r="F3" s="16"/>
      <c r="G3" s="16"/>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78</v>
      </c>
      <c r="AF3" s="64"/>
      <c r="AG3" s="65"/>
      <c r="AH3" s="65"/>
      <c r="AI3" s="65"/>
      <c r="AJ3" s="66"/>
      <c r="AK3" s="86" t="s">
        <v>188</v>
      </c>
      <c r="AL3" s="86" t="s">
        <v>188</v>
      </c>
      <c r="AM3" s="87" t="s">
        <v>103</v>
      </c>
      <c r="AN3" s="86" t="s">
        <v>68</v>
      </c>
      <c r="AO3" s="67"/>
      <c r="AP3" s="68" t="s">
        <v>74</v>
      </c>
    </row>
    <row r="4" spans="1:42" ht="19.5" customHeight="1" x14ac:dyDescent="0.3">
      <c r="A4" s="1" t="s">
        <v>265</v>
      </c>
      <c r="B4" s="89"/>
      <c r="C4" s="89"/>
      <c r="D4" s="89">
        <v>263005</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112</v>
      </c>
      <c r="AL4" s="93" t="s">
        <v>112</v>
      </c>
      <c r="AM4" s="95" t="s">
        <v>74</v>
      </c>
      <c r="AN4" s="93" t="s">
        <v>113</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127</v>
      </c>
      <c r="AL5" s="102" t="s">
        <v>127</v>
      </c>
      <c r="AM5" s="102" t="s">
        <v>128</v>
      </c>
      <c r="AO5" s="90"/>
      <c r="AP5" s="94"/>
    </row>
    <row r="6" spans="1:42" ht="23.25" customHeight="1" x14ac:dyDescent="0.3">
      <c r="B6" s="169" t="s">
        <v>48</v>
      </c>
      <c r="C6" s="169"/>
      <c r="D6" s="169"/>
      <c r="E6" s="170"/>
      <c r="F6" s="170"/>
      <c r="G6" s="170"/>
      <c r="H6" s="170"/>
      <c r="I6" s="170"/>
      <c r="J6" s="170"/>
      <c r="K6" s="170"/>
      <c r="L6" s="170"/>
      <c r="M6" s="170"/>
      <c r="AJ6" s="66"/>
      <c r="AK6" s="102" t="s">
        <v>129</v>
      </c>
      <c r="AL6" s="102" t="s">
        <v>129</v>
      </c>
      <c r="AM6" s="102" t="s">
        <v>128</v>
      </c>
      <c r="AO6" s="93"/>
      <c r="AP6" s="93"/>
    </row>
    <row r="7" spans="1:42" ht="57" customHeight="1" x14ac:dyDescent="0.25">
      <c r="B7" s="26"/>
      <c r="C7" s="26"/>
      <c r="D7" s="26"/>
      <c r="E7" s="25"/>
      <c r="F7" s="25"/>
      <c r="G7" s="25"/>
      <c r="H7" s="175" t="str">
        <f>IF(R7&lt;50,S7,T7)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75"/>
      <c r="J7" s="175"/>
      <c r="K7" s="175"/>
      <c r="L7" s="175"/>
      <c r="M7" s="175"/>
      <c r="N7" s="175"/>
      <c r="O7" s="175"/>
      <c r="P7" s="175"/>
      <c r="Q7" s="175"/>
      <c r="R7" s="159">
        <f>SUM(AI9:AI66)*100/MAX(SUM(AA10:AA66),1)</f>
        <v>0</v>
      </c>
      <c r="S7" s="160" t="s">
        <v>210</v>
      </c>
      <c r="T7" s="160" t="s">
        <v>209</v>
      </c>
      <c r="AE7" s="167" t="s">
        <v>208</v>
      </c>
      <c r="AF7" s="167"/>
      <c r="AG7" s="167"/>
      <c r="AH7" s="167"/>
      <c r="AI7" s="69">
        <f>IF(SUM(M:M)=0,0,SUMIFS(M:M,J:J,"&lt;&gt;",J:J,"&lt;&gt;нет",J:J,"&lt;&gt;Укажите номер сертификата или выберите &lt;&lt;Нет&gt;&gt;")/SUM(M:M)*100)</f>
        <v>0</v>
      </c>
      <c r="AJ7" s="66"/>
      <c r="AK7" s="141" t="s">
        <v>46</v>
      </c>
      <c r="AL7" s="140" t="s">
        <v>46</v>
      </c>
      <c r="AM7" s="139" t="s">
        <v>159</v>
      </c>
      <c r="AN7" s="141" t="s">
        <v>46</v>
      </c>
    </row>
    <row r="8" spans="1:42" ht="27.6" customHeight="1" x14ac:dyDescent="0.25">
      <c r="A8" s="108" t="s">
        <v>5</v>
      </c>
      <c r="B8" s="32"/>
      <c r="C8" s="107" t="s">
        <v>6</v>
      </c>
      <c r="D8" s="106" t="s">
        <v>204</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73</v>
      </c>
      <c r="AF8" s="167"/>
      <c r="AG8" s="167"/>
      <c r="AH8" s="167"/>
      <c r="AI8" s="69">
        <f>IF(SUM(M:M)=0,0,SUMIFS(M:M,K:K,"&lt;&gt;",K:K,"&lt;&gt;нет",K:K,"&lt;&gt;Укажите номер сертификата или выберите &lt;&lt;Нет&gt;&gt;")/SUM(M:M)*100)</f>
        <v>0</v>
      </c>
      <c r="AJ8" s="66"/>
      <c r="AK8" s="141" t="s">
        <v>47</v>
      </c>
      <c r="AL8" s="140" t="s">
        <v>47</v>
      </c>
      <c r="AM8" s="139" t="s">
        <v>160</v>
      </c>
      <c r="AN8" s="141" t="s">
        <v>47</v>
      </c>
    </row>
    <row r="9" spans="1:42" ht="100.5" customHeight="1" x14ac:dyDescent="0.25">
      <c r="A9" s="5"/>
      <c r="B9" s="6" t="s">
        <v>0</v>
      </c>
      <c r="C9" s="6"/>
      <c r="D9" s="104" t="s">
        <v>11</v>
      </c>
      <c r="E9" s="7" t="s">
        <v>186</v>
      </c>
      <c r="F9" s="91" t="s">
        <v>184</v>
      </c>
      <c r="G9" s="32" t="s">
        <v>191</v>
      </c>
      <c r="H9" s="7" t="s">
        <v>1</v>
      </c>
      <c r="I9" s="6" t="s">
        <v>12</v>
      </c>
      <c r="J9" s="145" t="s">
        <v>192</v>
      </c>
      <c r="K9" s="6" t="s">
        <v>71</v>
      </c>
      <c r="L9" s="6" t="s">
        <v>2</v>
      </c>
      <c r="M9" s="6" t="s">
        <v>19</v>
      </c>
      <c r="N9" s="6" t="s">
        <v>7</v>
      </c>
      <c r="O9" s="6" t="s">
        <v>72</v>
      </c>
      <c r="P9" s="6" t="s">
        <v>3</v>
      </c>
      <c r="Q9" s="6" t="s">
        <v>4</v>
      </c>
      <c r="R9" s="6" t="s">
        <v>130</v>
      </c>
      <c r="S9" s="6" t="s">
        <v>131</v>
      </c>
      <c r="T9" s="158" t="s">
        <v>205</v>
      </c>
      <c r="U9" s="8" t="s">
        <v>99</v>
      </c>
      <c r="V9" s="8" t="s">
        <v>121</v>
      </c>
      <c r="W9" s="8" t="s">
        <v>98</v>
      </c>
      <c r="X9" s="8" t="s">
        <v>95</v>
      </c>
      <c r="Y9" s="8" t="s">
        <v>97</v>
      </c>
      <c r="Z9" s="10"/>
      <c r="AA9" s="70"/>
      <c r="AJ9" s="66"/>
      <c r="AK9" s="142" t="s">
        <v>161</v>
      </c>
      <c r="AL9" s="142" t="s">
        <v>161</v>
      </c>
      <c r="AM9" s="142" t="s">
        <v>162</v>
      </c>
      <c r="AN9" s="143" t="s">
        <v>163</v>
      </c>
    </row>
    <row r="10" spans="1:42" x14ac:dyDescent="0.25">
      <c r="A10" s="9"/>
      <c r="B10" s="7" t="s">
        <v>80</v>
      </c>
      <c r="C10" s="7"/>
      <c r="D10" s="7" t="s">
        <v>81</v>
      </c>
      <c r="E10" s="7" t="s">
        <v>82</v>
      </c>
      <c r="F10" s="88" t="s">
        <v>83</v>
      </c>
      <c r="G10" s="60" t="s">
        <v>84</v>
      </c>
      <c r="H10" s="7" t="s">
        <v>85</v>
      </c>
      <c r="I10" s="7" t="s">
        <v>86</v>
      </c>
      <c r="J10" s="146" t="s">
        <v>87</v>
      </c>
      <c r="K10" s="7" t="s">
        <v>79</v>
      </c>
      <c r="L10" s="7" t="s">
        <v>88</v>
      </c>
      <c r="M10" s="7" t="s">
        <v>89</v>
      </c>
      <c r="N10" s="7"/>
      <c r="O10" s="7"/>
      <c r="P10" s="7" t="s">
        <v>90</v>
      </c>
      <c r="Q10" s="7" t="s">
        <v>91</v>
      </c>
      <c r="R10" s="104" t="s">
        <v>92</v>
      </c>
      <c r="S10" s="104" t="s">
        <v>122</v>
      </c>
      <c r="T10" s="104" t="s">
        <v>96</v>
      </c>
      <c r="U10" s="104" t="s">
        <v>100</v>
      </c>
      <c r="V10" s="104" t="s">
        <v>106</v>
      </c>
      <c r="W10" s="104" t="s">
        <v>132</v>
      </c>
      <c r="X10" s="104" t="s">
        <v>133</v>
      </c>
      <c r="Y10" s="104" t="s">
        <v>193</v>
      </c>
      <c r="Z10" s="83"/>
      <c r="AJ10" s="66"/>
      <c r="AK10" s="66"/>
      <c r="AL10" s="66"/>
      <c r="AM10" s="66"/>
    </row>
    <row r="11" spans="1:42" ht="77.25" customHeight="1" x14ac:dyDescent="0.45">
      <c r="A11" s="201" t="s">
        <v>212</v>
      </c>
      <c r="B11" s="201">
        <v>1</v>
      </c>
      <c r="C11" s="201">
        <v>355</v>
      </c>
      <c r="D11" s="202" t="s">
        <v>213</v>
      </c>
      <c r="E11" s="203" t="s">
        <v>74</v>
      </c>
      <c r="F11" s="204" t="s">
        <v>74</v>
      </c>
      <c r="G11" s="205" t="s">
        <v>113</v>
      </c>
      <c r="H11" s="206" t="s">
        <v>113</v>
      </c>
      <c r="I11" s="207"/>
      <c r="J11" s="207" t="s">
        <v>214</v>
      </c>
      <c r="K11" s="208" t="s">
        <v>214</v>
      </c>
      <c r="L11" s="201" t="s">
        <v>215</v>
      </c>
      <c r="M11" s="201">
        <v>5</v>
      </c>
      <c r="N11" s="201" t="s">
        <v>216</v>
      </c>
      <c r="O11" s="209">
        <v>5</v>
      </c>
      <c r="P11" s="201" t="s">
        <v>217</v>
      </c>
      <c r="Q11" s="201" t="s">
        <v>218</v>
      </c>
      <c r="R11" s="204" t="s">
        <v>219</v>
      </c>
      <c r="S11" s="210">
        <v>9708.35</v>
      </c>
      <c r="T11" s="211">
        <v>0</v>
      </c>
      <c r="U11" s="212" t="s">
        <v>188</v>
      </c>
      <c r="V11" s="210">
        <v>0</v>
      </c>
      <c r="W11" s="213">
        <f>ROUND(ROUND(T11,2)*ROUND(M11,3),2)</f>
        <v>0</v>
      </c>
      <c r="X11" s="213">
        <f>ROUND(W11*IF(UPPER(U11)="20%",20,1)*IF(UPPER(U11)="18%",18,1)*IF(UPPER(U11)="10%",10,1)*IF(UPPER(U11)="НДС не облагается",0,1)/100,2)</f>
        <v>0</v>
      </c>
      <c r="Y11" s="213">
        <f>ROUND(X11+W11,2)</f>
        <v>0</v>
      </c>
      <c r="Z11" s="214">
        <f>IF(T11&gt;IF(V11=0,T11,V11),1,0)</f>
        <v>0</v>
      </c>
      <c r="AA11" s="214">
        <f t="shared" ref="AA11:AA36" si="0">Y11</f>
        <v>0</v>
      </c>
      <c r="AB11" s="214">
        <f t="shared" ref="AB11:AB36" si="1">X11</f>
        <v>0</v>
      </c>
      <c r="AC11" s="214">
        <f t="shared" ref="AC11:AC36" si="2">W11</f>
        <v>0</v>
      </c>
      <c r="AD11" s="215">
        <f t="shared" ref="AD11:AD36" si="3">IF(OR(ISBLANK(K11),K11="Укажите номер сертификата или выберите &lt;&lt;Нет&gt;&gt;"),1,0)</f>
        <v>1</v>
      </c>
      <c r="AE11" s="215">
        <f>IF(AND(E11="Да",OR(AND(F11 = "Да",ISBLANK(G11)),AND(F11 = "Да", G11 = "В соответствии с техническим заданием"),AND(F11 = "Нет",NOT(G11 = "В соответствии с техническим заданием")))),1,0)</f>
        <v>0</v>
      </c>
      <c r="AF11" s="216">
        <f>IF(AND(E11="Да",OR(AND(F11 = "Да",ISBLANK(H11)),AND(F11 = "Да", H11 = "В соответствии с техническим заданием"),AND(F11 = "Нет",NOT(H11 = "В соответствии с техническим заданием")))),1,0)</f>
        <v>0</v>
      </c>
      <c r="AG11" s="216">
        <f>IF(OR(AND(E11="Нет",F11="Нет"),AND(E11="Да",F11="Нет"),AND(E11="Да",F11="Да")),0,1)</f>
        <v>0</v>
      </c>
      <c r="AH11" s="216">
        <f>IF(AND(R11="Россия"),1,0)</f>
        <v>0</v>
      </c>
      <c r="AI11" s="216">
        <f>AA11*AH11</f>
        <v>0</v>
      </c>
      <c r="AJ11" s="72" t="s">
        <v>94</v>
      </c>
      <c r="AK11" s="66"/>
      <c r="AL11" s="66"/>
      <c r="AM11" s="66"/>
    </row>
    <row r="12" spans="1:42" ht="50.1" customHeight="1" x14ac:dyDescent="0.25">
      <c r="A12" s="201" t="s">
        <v>220</v>
      </c>
      <c r="B12" s="201">
        <v>2</v>
      </c>
      <c r="C12" s="201">
        <v>55708</v>
      </c>
      <c r="D12" s="202" t="s">
        <v>221</v>
      </c>
      <c r="E12" s="203" t="s">
        <v>74</v>
      </c>
      <c r="F12" s="204" t="s">
        <v>74</v>
      </c>
      <c r="G12" s="205" t="s">
        <v>113</v>
      </c>
      <c r="H12" s="206" t="s">
        <v>113</v>
      </c>
      <c r="I12" s="207"/>
      <c r="J12" s="207" t="s">
        <v>214</v>
      </c>
      <c r="K12" s="208" t="s">
        <v>214</v>
      </c>
      <c r="L12" s="201" t="s">
        <v>215</v>
      </c>
      <c r="M12" s="201">
        <v>5</v>
      </c>
      <c r="N12" s="201" t="s">
        <v>216</v>
      </c>
      <c r="O12" s="209">
        <v>5</v>
      </c>
      <c r="P12" s="201" t="s">
        <v>217</v>
      </c>
      <c r="Q12" s="201" t="s">
        <v>218</v>
      </c>
      <c r="R12" s="204" t="s">
        <v>219</v>
      </c>
      <c r="S12" s="210">
        <v>4520.8500000000004</v>
      </c>
      <c r="T12" s="211">
        <v>0</v>
      </c>
      <c r="U12" s="212" t="s">
        <v>188</v>
      </c>
      <c r="V12" s="210">
        <v>0</v>
      </c>
      <c r="W12" s="213">
        <f>ROUND(ROUND(T12,2)*ROUND(M12,3),2)</f>
        <v>0</v>
      </c>
      <c r="X12" s="213">
        <f>ROUND(W12*IF(UPPER(U12)="20%",20,1)*IF(UPPER(U12)="18%",18,1)*IF(UPPER(U12)="10%",10,1)*IF(UPPER(U12)="НДС не облагается",0,1)/100,2)</f>
        <v>0</v>
      </c>
      <c r="Y12" s="213">
        <f>ROUND(X12+W12,2)</f>
        <v>0</v>
      </c>
      <c r="Z12" s="214">
        <f>IF(T12&gt;IF(V12=0,T12,V12),1,0)</f>
        <v>0</v>
      </c>
      <c r="AA12" s="214">
        <f t="shared" si="0"/>
        <v>0</v>
      </c>
      <c r="AB12" s="214">
        <f t="shared" si="1"/>
        <v>0</v>
      </c>
      <c r="AC12" s="214">
        <f t="shared" si="2"/>
        <v>0</v>
      </c>
      <c r="AD12" s="215">
        <f t="shared" si="3"/>
        <v>1</v>
      </c>
      <c r="AE12" s="215">
        <f>IF(AND(E12="Да",OR(AND(F12 = "Да",ISBLANK(G12)),AND(F12 = "Да", G12 = "В соответствии с техническим заданием"),AND(F12 = "Нет",NOT(G12 = "В соответствии с техническим заданием")))),1,0)</f>
        <v>0</v>
      </c>
      <c r="AF12" s="216">
        <f>IF(AND(E12="Да",OR(AND(F12 = "Да",ISBLANK(H12)),AND(F12 = "Да", H12 = "В соответствии с техническим заданием"),AND(F12 = "Нет",NOT(H12 = "В соответствии с техническим заданием")))),1,0)</f>
        <v>0</v>
      </c>
      <c r="AG12" s="216">
        <f>IF(OR(AND(E12="Нет",F12="Нет"),AND(E12="Да",F12="Нет"),AND(E12="Да",F12="Да")),0,1)</f>
        <v>0</v>
      </c>
      <c r="AH12" s="216">
        <f>IF(AND(R12="Россия"),1,0)</f>
        <v>0</v>
      </c>
      <c r="AI12" s="216">
        <f>AA12*AH12</f>
        <v>0</v>
      </c>
    </row>
    <row r="13" spans="1:42" ht="50.1" customHeight="1" x14ac:dyDescent="0.25">
      <c r="A13" s="201" t="s">
        <v>222</v>
      </c>
      <c r="B13" s="201">
        <v>3</v>
      </c>
      <c r="C13" s="201">
        <v>56908</v>
      </c>
      <c r="D13" s="202" t="s">
        <v>223</v>
      </c>
      <c r="E13" s="203" t="s">
        <v>74</v>
      </c>
      <c r="F13" s="204" t="s">
        <v>74</v>
      </c>
      <c r="G13" s="205" t="s">
        <v>113</v>
      </c>
      <c r="H13" s="206" t="s">
        <v>113</v>
      </c>
      <c r="I13" s="207"/>
      <c r="J13" s="207" t="s">
        <v>214</v>
      </c>
      <c r="K13" s="208" t="s">
        <v>214</v>
      </c>
      <c r="L13" s="201" t="s">
        <v>215</v>
      </c>
      <c r="M13" s="201">
        <v>5</v>
      </c>
      <c r="N13" s="201" t="s">
        <v>216</v>
      </c>
      <c r="O13" s="209">
        <v>5</v>
      </c>
      <c r="P13" s="201" t="s">
        <v>217</v>
      </c>
      <c r="Q13" s="201" t="s">
        <v>218</v>
      </c>
      <c r="R13" s="204" t="s">
        <v>219</v>
      </c>
      <c r="S13" s="210">
        <v>7166.65</v>
      </c>
      <c r="T13" s="211">
        <v>0</v>
      </c>
      <c r="U13" s="212" t="s">
        <v>188</v>
      </c>
      <c r="V13" s="210">
        <v>0</v>
      </c>
      <c r="W13" s="213">
        <f>ROUND(ROUND(T13,2)*ROUND(M13,3),2)</f>
        <v>0</v>
      </c>
      <c r="X13" s="213">
        <f>ROUND(W13*IF(UPPER(U13)="20%",20,1)*IF(UPPER(U13)="18%",18,1)*IF(UPPER(U13)="10%",10,1)*IF(UPPER(U13)="НДС не облагается",0,1)/100,2)</f>
        <v>0</v>
      </c>
      <c r="Y13" s="213">
        <f>ROUND(X13+W13,2)</f>
        <v>0</v>
      </c>
      <c r="Z13" s="214">
        <f>IF(T13&gt;IF(V13=0,T13,V13),1,0)</f>
        <v>0</v>
      </c>
      <c r="AA13" s="214">
        <f t="shared" si="0"/>
        <v>0</v>
      </c>
      <c r="AB13" s="214">
        <f t="shared" si="1"/>
        <v>0</v>
      </c>
      <c r="AC13" s="214">
        <f t="shared" si="2"/>
        <v>0</v>
      </c>
      <c r="AD13" s="215">
        <f t="shared" si="3"/>
        <v>1</v>
      </c>
      <c r="AE13" s="215">
        <f>IF(AND(E13="Да",OR(AND(F13 = "Да",ISBLANK(G13)),AND(F13 = "Да", G13 = "В соответствии с техническим заданием"),AND(F13 = "Нет",NOT(G13 = "В соответствии с техническим заданием")))),1,0)</f>
        <v>0</v>
      </c>
      <c r="AF13" s="216">
        <f>IF(AND(E13="Да",OR(AND(F13 = "Да",ISBLANK(H13)),AND(F13 = "Да", H13 = "В соответствии с техническим заданием"),AND(F13 = "Нет",NOT(H13 = "В соответствии с техническим заданием")))),1,0)</f>
        <v>0</v>
      </c>
      <c r="AG13" s="216">
        <f>IF(OR(AND(E13="Нет",F13="Нет"),AND(E13="Да",F13="Нет"),AND(E13="Да",F13="Да")),0,1)</f>
        <v>0</v>
      </c>
      <c r="AH13" s="216">
        <f>IF(AND(R13="Россия"),1,0)</f>
        <v>0</v>
      </c>
      <c r="AI13" s="216">
        <f>AA13*AH13</f>
        <v>0</v>
      </c>
    </row>
    <row r="14" spans="1:42" ht="50.1" customHeight="1" x14ac:dyDescent="0.25">
      <c r="A14" s="201" t="s">
        <v>224</v>
      </c>
      <c r="B14" s="201">
        <v>4</v>
      </c>
      <c r="C14" s="201">
        <v>52775</v>
      </c>
      <c r="D14" s="202" t="s">
        <v>225</v>
      </c>
      <c r="E14" s="203" t="s">
        <v>74</v>
      </c>
      <c r="F14" s="204" t="s">
        <v>74</v>
      </c>
      <c r="G14" s="205" t="s">
        <v>113</v>
      </c>
      <c r="H14" s="206" t="s">
        <v>113</v>
      </c>
      <c r="I14" s="207"/>
      <c r="J14" s="207" t="s">
        <v>214</v>
      </c>
      <c r="K14" s="208" t="s">
        <v>214</v>
      </c>
      <c r="L14" s="201" t="s">
        <v>215</v>
      </c>
      <c r="M14" s="201">
        <v>2</v>
      </c>
      <c r="N14" s="201" t="s">
        <v>216</v>
      </c>
      <c r="O14" s="209">
        <v>2</v>
      </c>
      <c r="P14" s="201" t="s">
        <v>217</v>
      </c>
      <c r="Q14" s="201" t="s">
        <v>218</v>
      </c>
      <c r="R14" s="204" t="s">
        <v>219</v>
      </c>
      <c r="S14" s="210">
        <v>1808.34</v>
      </c>
      <c r="T14" s="211">
        <v>0</v>
      </c>
      <c r="U14" s="212" t="s">
        <v>188</v>
      </c>
      <c r="V14" s="210">
        <v>0</v>
      </c>
      <c r="W14" s="213">
        <f>ROUND(ROUND(T14,2)*ROUND(M14,3),2)</f>
        <v>0</v>
      </c>
      <c r="X14" s="213">
        <f>ROUND(W14*IF(UPPER(U14)="20%",20,1)*IF(UPPER(U14)="18%",18,1)*IF(UPPER(U14)="10%",10,1)*IF(UPPER(U14)="НДС не облагается",0,1)/100,2)</f>
        <v>0</v>
      </c>
      <c r="Y14" s="213">
        <f>ROUND(X14+W14,2)</f>
        <v>0</v>
      </c>
      <c r="Z14" s="214">
        <f>IF(T14&gt;IF(V14=0,T14,V14),1,0)</f>
        <v>0</v>
      </c>
      <c r="AA14" s="214">
        <f t="shared" si="0"/>
        <v>0</v>
      </c>
      <c r="AB14" s="214">
        <f t="shared" si="1"/>
        <v>0</v>
      </c>
      <c r="AC14" s="214">
        <f t="shared" si="2"/>
        <v>0</v>
      </c>
      <c r="AD14" s="215">
        <f t="shared" si="3"/>
        <v>1</v>
      </c>
      <c r="AE14" s="215">
        <f>IF(AND(E14="Да",OR(AND(F14 = "Да",ISBLANK(G14)),AND(F14 = "Да", G14 = "В соответствии с техническим заданием"),AND(F14 = "Нет",NOT(G14 = "В соответствии с техническим заданием")))),1,0)</f>
        <v>0</v>
      </c>
      <c r="AF14" s="216">
        <f>IF(AND(E14="Да",OR(AND(F14 = "Да",ISBLANK(H14)),AND(F14 = "Да", H14 = "В соответствии с техническим заданием"),AND(F14 = "Нет",NOT(H14 = "В соответствии с техническим заданием")))),1,0)</f>
        <v>0</v>
      </c>
      <c r="AG14" s="216">
        <f>IF(OR(AND(E14="Нет",F14="Нет"),AND(E14="Да",F14="Нет"),AND(E14="Да",F14="Да")),0,1)</f>
        <v>0</v>
      </c>
      <c r="AH14" s="216">
        <f>IF(AND(R14="Россия"),1,0)</f>
        <v>0</v>
      </c>
      <c r="AI14" s="216">
        <f>AA14*AH14</f>
        <v>0</v>
      </c>
    </row>
    <row r="15" spans="1:42" ht="50.1" customHeight="1" x14ac:dyDescent="0.25">
      <c r="A15" s="201" t="s">
        <v>226</v>
      </c>
      <c r="B15" s="201">
        <v>5</v>
      </c>
      <c r="C15" s="201">
        <v>243</v>
      </c>
      <c r="D15" s="202" t="s">
        <v>227</v>
      </c>
      <c r="E15" s="203" t="s">
        <v>74</v>
      </c>
      <c r="F15" s="204" t="s">
        <v>74</v>
      </c>
      <c r="G15" s="205" t="s">
        <v>113</v>
      </c>
      <c r="H15" s="206" t="s">
        <v>113</v>
      </c>
      <c r="I15" s="207"/>
      <c r="J15" s="207" t="s">
        <v>214</v>
      </c>
      <c r="K15" s="208" t="s">
        <v>214</v>
      </c>
      <c r="L15" s="201" t="s">
        <v>215</v>
      </c>
      <c r="M15" s="201">
        <v>2</v>
      </c>
      <c r="N15" s="201" t="s">
        <v>216</v>
      </c>
      <c r="O15" s="209">
        <v>2</v>
      </c>
      <c r="P15" s="201" t="s">
        <v>217</v>
      </c>
      <c r="Q15" s="201" t="s">
        <v>218</v>
      </c>
      <c r="R15" s="204" t="s">
        <v>219</v>
      </c>
      <c r="S15" s="210">
        <v>2866.66</v>
      </c>
      <c r="T15" s="211">
        <v>0</v>
      </c>
      <c r="U15" s="212" t="s">
        <v>188</v>
      </c>
      <c r="V15" s="210">
        <v>0</v>
      </c>
      <c r="W15" s="213">
        <f>ROUND(ROUND(T15,2)*ROUND(M15,3),2)</f>
        <v>0</v>
      </c>
      <c r="X15" s="213">
        <f>ROUND(W15*IF(UPPER(U15)="20%",20,1)*IF(UPPER(U15)="18%",18,1)*IF(UPPER(U15)="10%",10,1)*IF(UPPER(U15)="НДС не облагается",0,1)/100,2)</f>
        <v>0</v>
      </c>
      <c r="Y15" s="213">
        <f>ROUND(X15+W15,2)</f>
        <v>0</v>
      </c>
      <c r="Z15" s="214">
        <f>IF(T15&gt;IF(V15=0,T15,V15),1,0)</f>
        <v>0</v>
      </c>
      <c r="AA15" s="214">
        <f t="shared" si="0"/>
        <v>0</v>
      </c>
      <c r="AB15" s="214">
        <f t="shared" si="1"/>
        <v>0</v>
      </c>
      <c r="AC15" s="214">
        <f t="shared" si="2"/>
        <v>0</v>
      </c>
      <c r="AD15" s="215">
        <f t="shared" si="3"/>
        <v>1</v>
      </c>
      <c r="AE15" s="215">
        <f>IF(AND(E15="Да",OR(AND(F15 = "Да",ISBLANK(G15)),AND(F15 = "Да", G15 = "В соответствии с техническим заданием"),AND(F15 = "Нет",NOT(G15 = "В соответствии с техническим заданием")))),1,0)</f>
        <v>0</v>
      </c>
      <c r="AF15" s="216">
        <f>IF(AND(E15="Да",OR(AND(F15 = "Да",ISBLANK(H15)),AND(F15 = "Да", H15 = "В соответствии с техническим заданием"),AND(F15 = "Нет",NOT(H15 = "В соответствии с техническим заданием")))),1,0)</f>
        <v>0</v>
      </c>
      <c r="AG15" s="216">
        <f>IF(OR(AND(E15="Нет",F15="Нет"),AND(E15="Да",F15="Нет"),AND(E15="Да",F15="Да")),0,1)</f>
        <v>0</v>
      </c>
      <c r="AH15" s="216">
        <f>IF(AND(R15="Россия"),1,0)</f>
        <v>0</v>
      </c>
      <c r="AI15" s="216">
        <f>AA15*AH15</f>
        <v>0</v>
      </c>
    </row>
    <row r="16" spans="1:42" ht="50.1" customHeight="1" x14ac:dyDescent="0.25">
      <c r="A16" s="201" t="s">
        <v>228</v>
      </c>
      <c r="B16" s="201">
        <v>6</v>
      </c>
      <c r="C16" s="201">
        <v>1903</v>
      </c>
      <c r="D16" s="202" t="s">
        <v>229</v>
      </c>
      <c r="E16" s="203" t="s">
        <v>74</v>
      </c>
      <c r="F16" s="204" t="s">
        <v>74</v>
      </c>
      <c r="G16" s="205" t="s">
        <v>113</v>
      </c>
      <c r="H16" s="206" t="s">
        <v>113</v>
      </c>
      <c r="I16" s="207"/>
      <c r="J16" s="207" t="s">
        <v>214</v>
      </c>
      <c r="K16" s="208" t="s">
        <v>214</v>
      </c>
      <c r="L16" s="201" t="s">
        <v>215</v>
      </c>
      <c r="M16" s="201">
        <v>2</v>
      </c>
      <c r="N16" s="201" t="s">
        <v>216</v>
      </c>
      <c r="O16" s="209">
        <v>4</v>
      </c>
      <c r="P16" s="201" t="s">
        <v>217</v>
      </c>
      <c r="Q16" s="201" t="s">
        <v>218</v>
      </c>
      <c r="R16" s="204" t="s">
        <v>219</v>
      </c>
      <c r="S16" s="210">
        <v>1808.34</v>
      </c>
      <c r="T16" s="211">
        <v>0</v>
      </c>
      <c r="U16" s="212" t="s">
        <v>188</v>
      </c>
      <c r="V16" s="210">
        <v>0</v>
      </c>
      <c r="W16" s="213">
        <f>ROUND(ROUND(T16,2)*ROUND(M16,3),2)</f>
        <v>0</v>
      </c>
      <c r="X16" s="213">
        <f>ROUND(W16*IF(UPPER(U16)="20%",20,1)*IF(UPPER(U16)="18%",18,1)*IF(UPPER(U16)="10%",10,1)*IF(UPPER(U16)="НДС не облагается",0,1)/100,2)</f>
        <v>0</v>
      </c>
      <c r="Y16" s="213">
        <f>ROUND(X16+W16,2)</f>
        <v>0</v>
      </c>
      <c r="Z16" s="214">
        <f>IF(T16&gt;IF(V16=0,T16,V16),1,0)</f>
        <v>0</v>
      </c>
      <c r="AA16" s="214">
        <f t="shared" si="0"/>
        <v>0</v>
      </c>
      <c r="AB16" s="214">
        <f t="shared" si="1"/>
        <v>0</v>
      </c>
      <c r="AC16" s="214">
        <f t="shared" si="2"/>
        <v>0</v>
      </c>
      <c r="AD16" s="215">
        <f t="shared" si="3"/>
        <v>1</v>
      </c>
      <c r="AE16" s="215">
        <f>IF(AND(E16="Да",OR(AND(F16 = "Да",ISBLANK(G16)),AND(F16 = "Да", G16 = "В соответствии с техническим заданием"),AND(F16 = "Нет",NOT(G16 = "В соответствии с техническим заданием")))),1,0)</f>
        <v>0</v>
      </c>
      <c r="AF16" s="216">
        <f>IF(AND(E16="Да",OR(AND(F16 = "Да",ISBLANK(H16)),AND(F16 = "Да", H16 = "В соответствии с техническим заданием"),AND(F16 = "Нет",NOT(H16 = "В соответствии с техническим заданием")))),1,0)</f>
        <v>0</v>
      </c>
      <c r="AG16" s="216">
        <f>IF(OR(AND(E16="Нет",F16="Нет"),AND(E16="Да",F16="Нет"),AND(E16="Да",F16="Да")),0,1)</f>
        <v>0</v>
      </c>
      <c r="AH16" s="216">
        <f>IF(AND(R16="Россия"),1,0)</f>
        <v>0</v>
      </c>
      <c r="AI16" s="216">
        <f>AA16*AH16</f>
        <v>0</v>
      </c>
    </row>
    <row r="17" spans="1:35" ht="50.1" customHeight="1" x14ac:dyDescent="0.25">
      <c r="A17" s="201" t="s">
        <v>230</v>
      </c>
      <c r="B17" s="201">
        <v>7</v>
      </c>
      <c r="C17" s="201">
        <v>1903</v>
      </c>
      <c r="D17" s="202" t="s">
        <v>229</v>
      </c>
      <c r="E17" s="203" t="s">
        <v>74</v>
      </c>
      <c r="F17" s="204" t="s">
        <v>74</v>
      </c>
      <c r="G17" s="205" t="s">
        <v>113</v>
      </c>
      <c r="H17" s="206" t="s">
        <v>113</v>
      </c>
      <c r="I17" s="207"/>
      <c r="J17" s="207" t="s">
        <v>214</v>
      </c>
      <c r="K17" s="208" t="s">
        <v>214</v>
      </c>
      <c r="L17" s="201" t="s">
        <v>215</v>
      </c>
      <c r="M17" s="201">
        <v>2</v>
      </c>
      <c r="N17" s="201" t="s">
        <v>216</v>
      </c>
      <c r="O17" s="209">
        <v>4</v>
      </c>
      <c r="P17" s="201" t="s">
        <v>217</v>
      </c>
      <c r="Q17" s="201" t="s">
        <v>218</v>
      </c>
      <c r="R17" s="204" t="s">
        <v>219</v>
      </c>
      <c r="S17" s="210">
        <v>1808.34</v>
      </c>
      <c r="T17" s="211">
        <v>0</v>
      </c>
      <c r="U17" s="212" t="s">
        <v>188</v>
      </c>
      <c r="V17" s="210">
        <v>0</v>
      </c>
      <c r="W17" s="213">
        <f>ROUND(ROUND(T17,2)*ROUND(M17,3),2)</f>
        <v>0</v>
      </c>
      <c r="X17" s="213">
        <f>ROUND(W17*IF(UPPER(U17)="20%",20,1)*IF(UPPER(U17)="18%",18,1)*IF(UPPER(U17)="10%",10,1)*IF(UPPER(U17)="НДС не облагается",0,1)/100,2)</f>
        <v>0</v>
      </c>
      <c r="Y17" s="213">
        <f>ROUND(X17+W17,2)</f>
        <v>0</v>
      </c>
      <c r="Z17" s="214">
        <f>IF(T17&gt;IF(V17=0,T17,V17),1,0)</f>
        <v>0</v>
      </c>
      <c r="AA17" s="214">
        <f t="shared" si="0"/>
        <v>0</v>
      </c>
      <c r="AB17" s="214">
        <f t="shared" si="1"/>
        <v>0</v>
      </c>
      <c r="AC17" s="214">
        <f t="shared" si="2"/>
        <v>0</v>
      </c>
      <c r="AD17" s="215">
        <f t="shared" si="3"/>
        <v>1</v>
      </c>
      <c r="AE17" s="215">
        <f>IF(AND(E17="Да",OR(AND(F17 = "Да",ISBLANK(G17)),AND(F17 = "Да", G17 = "В соответствии с техническим заданием"),AND(F17 = "Нет",NOT(G17 = "В соответствии с техническим заданием")))),1,0)</f>
        <v>0</v>
      </c>
      <c r="AF17" s="216">
        <f>IF(AND(E17="Да",OR(AND(F17 = "Да",ISBLANK(H17)),AND(F17 = "Да", H17 = "В соответствии с техническим заданием"),AND(F17 = "Нет",NOT(H17 = "В соответствии с техническим заданием")))),1,0)</f>
        <v>0</v>
      </c>
      <c r="AG17" s="216">
        <f>IF(OR(AND(E17="Нет",F17="Нет"),AND(E17="Да",F17="Нет"),AND(E17="Да",F17="Да")),0,1)</f>
        <v>0</v>
      </c>
      <c r="AH17" s="216">
        <f>IF(AND(R17="Россия"),1,0)</f>
        <v>0</v>
      </c>
      <c r="AI17" s="216">
        <f>AA17*AH17</f>
        <v>0</v>
      </c>
    </row>
    <row r="18" spans="1:35" ht="50.1" customHeight="1" x14ac:dyDescent="0.25">
      <c r="A18" s="201" t="s">
        <v>231</v>
      </c>
      <c r="B18" s="201">
        <v>8</v>
      </c>
      <c r="C18" s="201">
        <v>1905</v>
      </c>
      <c r="D18" s="202" t="s">
        <v>232</v>
      </c>
      <c r="E18" s="203" t="s">
        <v>74</v>
      </c>
      <c r="F18" s="204" t="s">
        <v>74</v>
      </c>
      <c r="G18" s="205" t="s">
        <v>113</v>
      </c>
      <c r="H18" s="206" t="s">
        <v>113</v>
      </c>
      <c r="I18" s="207"/>
      <c r="J18" s="207" t="s">
        <v>214</v>
      </c>
      <c r="K18" s="208" t="s">
        <v>214</v>
      </c>
      <c r="L18" s="201" t="s">
        <v>215</v>
      </c>
      <c r="M18" s="201">
        <v>2</v>
      </c>
      <c r="N18" s="201" t="s">
        <v>216</v>
      </c>
      <c r="O18" s="209">
        <v>9</v>
      </c>
      <c r="P18" s="201" t="s">
        <v>217</v>
      </c>
      <c r="Q18" s="201" t="s">
        <v>218</v>
      </c>
      <c r="R18" s="204" t="s">
        <v>219</v>
      </c>
      <c r="S18" s="210">
        <v>2966.66</v>
      </c>
      <c r="T18" s="211">
        <v>0</v>
      </c>
      <c r="U18" s="212" t="s">
        <v>188</v>
      </c>
      <c r="V18" s="210">
        <v>0</v>
      </c>
      <c r="W18" s="213">
        <f>ROUND(ROUND(T18,2)*ROUND(M18,3),2)</f>
        <v>0</v>
      </c>
      <c r="X18" s="213">
        <f>ROUND(W18*IF(UPPER(U18)="20%",20,1)*IF(UPPER(U18)="18%",18,1)*IF(UPPER(U18)="10%",10,1)*IF(UPPER(U18)="НДС не облагается",0,1)/100,2)</f>
        <v>0</v>
      </c>
      <c r="Y18" s="213">
        <f>ROUND(X18+W18,2)</f>
        <v>0</v>
      </c>
      <c r="Z18" s="214">
        <f>IF(T18&gt;IF(V18=0,T18,V18),1,0)</f>
        <v>0</v>
      </c>
      <c r="AA18" s="214">
        <f t="shared" si="0"/>
        <v>0</v>
      </c>
      <c r="AB18" s="214">
        <f t="shared" si="1"/>
        <v>0</v>
      </c>
      <c r="AC18" s="214">
        <f t="shared" si="2"/>
        <v>0</v>
      </c>
      <c r="AD18" s="215">
        <f t="shared" si="3"/>
        <v>1</v>
      </c>
      <c r="AE18" s="215">
        <f>IF(AND(E18="Да",OR(AND(F18 = "Да",ISBLANK(G18)),AND(F18 = "Да", G18 = "В соответствии с техническим заданием"),AND(F18 = "Нет",NOT(G18 = "В соответствии с техническим заданием")))),1,0)</f>
        <v>0</v>
      </c>
      <c r="AF18" s="216">
        <f>IF(AND(E18="Да",OR(AND(F18 = "Да",ISBLANK(H18)),AND(F18 = "Да", H18 = "В соответствии с техническим заданием"),AND(F18 = "Нет",NOT(H18 = "В соответствии с техническим заданием")))),1,0)</f>
        <v>0</v>
      </c>
      <c r="AG18" s="216">
        <f>IF(OR(AND(E18="Нет",F18="Нет"),AND(E18="Да",F18="Нет"),AND(E18="Да",F18="Да")),0,1)</f>
        <v>0</v>
      </c>
      <c r="AH18" s="216">
        <f>IF(AND(R18="Россия"),1,0)</f>
        <v>0</v>
      </c>
      <c r="AI18" s="216">
        <f>AA18*AH18</f>
        <v>0</v>
      </c>
    </row>
    <row r="19" spans="1:35" ht="50.1" customHeight="1" x14ac:dyDescent="0.25">
      <c r="A19" s="201" t="s">
        <v>233</v>
      </c>
      <c r="B19" s="201">
        <v>9</v>
      </c>
      <c r="C19" s="201">
        <v>1905</v>
      </c>
      <c r="D19" s="202" t="s">
        <v>232</v>
      </c>
      <c r="E19" s="203" t="s">
        <v>74</v>
      </c>
      <c r="F19" s="204" t="s">
        <v>74</v>
      </c>
      <c r="G19" s="205" t="s">
        <v>113</v>
      </c>
      <c r="H19" s="206" t="s">
        <v>113</v>
      </c>
      <c r="I19" s="207"/>
      <c r="J19" s="207" t="s">
        <v>214</v>
      </c>
      <c r="K19" s="208" t="s">
        <v>214</v>
      </c>
      <c r="L19" s="201" t="s">
        <v>215</v>
      </c>
      <c r="M19" s="201">
        <v>2</v>
      </c>
      <c r="N19" s="201" t="s">
        <v>216</v>
      </c>
      <c r="O19" s="209">
        <v>9</v>
      </c>
      <c r="P19" s="201" t="s">
        <v>217</v>
      </c>
      <c r="Q19" s="201" t="s">
        <v>218</v>
      </c>
      <c r="R19" s="204" t="s">
        <v>219</v>
      </c>
      <c r="S19" s="210">
        <v>2966.66</v>
      </c>
      <c r="T19" s="211">
        <v>0</v>
      </c>
      <c r="U19" s="212" t="s">
        <v>188</v>
      </c>
      <c r="V19" s="210">
        <v>0</v>
      </c>
      <c r="W19" s="213">
        <f>ROUND(ROUND(T19,2)*ROUND(M19,3),2)</f>
        <v>0</v>
      </c>
      <c r="X19" s="213">
        <f>ROUND(W19*IF(UPPER(U19)="20%",20,1)*IF(UPPER(U19)="18%",18,1)*IF(UPPER(U19)="10%",10,1)*IF(UPPER(U19)="НДС не облагается",0,1)/100,2)</f>
        <v>0</v>
      </c>
      <c r="Y19" s="213">
        <f>ROUND(X19+W19,2)</f>
        <v>0</v>
      </c>
      <c r="Z19" s="214">
        <f>IF(T19&gt;IF(V19=0,T19,V19),1,0)</f>
        <v>0</v>
      </c>
      <c r="AA19" s="214">
        <f t="shared" si="0"/>
        <v>0</v>
      </c>
      <c r="AB19" s="214">
        <f t="shared" si="1"/>
        <v>0</v>
      </c>
      <c r="AC19" s="214">
        <f t="shared" si="2"/>
        <v>0</v>
      </c>
      <c r="AD19" s="215">
        <f t="shared" si="3"/>
        <v>1</v>
      </c>
      <c r="AE19" s="215">
        <f>IF(AND(E19="Да",OR(AND(F19 = "Да",ISBLANK(G19)),AND(F19 = "Да", G19 = "В соответствии с техническим заданием"),AND(F19 = "Нет",NOT(G19 = "В соответствии с техническим заданием")))),1,0)</f>
        <v>0</v>
      </c>
      <c r="AF19" s="216">
        <f>IF(AND(E19="Да",OR(AND(F19 = "Да",ISBLANK(H19)),AND(F19 = "Да", H19 = "В соответствии с техническим заданием"),AND(F19 = "Нет",NOT(H19 = "В соответствии с техническим заданием")))),1,0)</f>
        <v>0</v>
      </c>
      <c r="AG19" s="216">
        <f>IF(OR(AND(E19="Нет",F19="Нет"),AND(E19="Да",F19="Нет"),AND(E19="Да",F19="Да")),0,1)</f>
        <v>0</v>
      </c>
      <c r="AH19" s="216">
        <f>IF(AND(R19="Россия"),1,0)</f>
        <v>0</v>
      </c>
      <c r="AI19" s="216">
        <f>AA19*AH19</f>
        <v>0</v>
      </c>
    </row>
    <row r="20" spans="1:35" ht="50.1" customHeight="1" x14ac:dyDescent="0.25">
      <c r="A20" s="201" t="s">
        <v>234</v>
      </c>
      <c r="B20" s="201">
        <v>10</v>
      </c>
      <c r="C20" s="201">
        <v>1907</v>
      </c>
      <c r="D20" s="202" t="s">
        <v>235</v>
      </c>
      <c r="E20" s="203" t="s">
        <v>74</v>
      </c>
      <c r="F20" s="204" t="s">
        <v>74</v>
      </c>
      <c r="G20" s="205" t="s">
        <v>113</v>
      </c>
      <c r="H20" s="206" t="s">
        <v>113</v>
      </c>
      <c r="I20" s="207"/>
      <c r="J20" s="207" t="s">
        <v>214</v>
      </c>
      <c r="K20" s="208" t="s">
        <v>214</v>
      </c>
      <c r="L20" s="201" t="s">
        <v>215</v>
      </c>
      <c r="M20" s="201">
        <v>2</v>
      </c>
      <c r="N20" s="201" t="s">
        <v>216</v>
      </c>
      <c r="O20" s="209">
        <v>2</v>
      </c>
      <c r="P20" s="201" t="s">
        <v>217</v>
      </c>
      <c r="Q20" s="201" t="s">
        <v>218</v>
      </c>
      <c r="R20" s="204" t="s">
        <v>219</v>
      </c>
      <c r="S20" s="210">
        <v>3425</v>
      </c>
      <c r="T20" s="211">
        <v>0</v>
      </c>
      <c r="U20" s="212" t="s">
        <v>188</v>
      </c>
      <c r="V20" s="210">
        <v>0</v>
      </c>
      <c r="W20" s="213">
        <f>ROUND(ROUND(T20,2)*ROUND(M20,3),2)</f>
        <v>0</v>
      </c>
      <c r="X20" s="213">
        <f>ROUND(W20*IF(UPPER(U20)="20%",20,1)*IF(UPPER(U20)="18%",18,1)*IF(UPPER(U20)="10%",10,1)*IF(UPPER(U20)="НДС не облагается",0,1)/100,2)</f>
        <v>0</v>
      </c>
      <c r="Y20" s="213">
        <f>ROUND(X20+W20,2)</f>
        <v>0</v>
      </c>
      <c r="Z20" s="214">
        <f>IF(T20&gt;IF(V20=0,T20,V20),1,0)</f>
        <v>0</v>
      </c>
      <c r="AA20" s="214">
        <f t="shared" si="0"/>
        <v>0</v>
      </c>
      <c r="AB20" s="214">
        <f t="shared" si="1"/>
        <v>0</v>
      </c>
      <c r="AC20" s="214">
        <f t="shared" si="2"/>
        <v>0</v>
      </c>
      <c r="AD20" s="215">
        <f t="shared" si="3"/>
        <v>1</v>
      </c>
      <c r="AE20" s="215">
        <f>IF(AND(E20="Да",OR(AND(F20 = "Да",ISBLANK(G20)),AND(F20 = "Да", G20 = "В соответствии с техническим заданием"),AND(F20 = "Нет",NOT(G20 = "В соответствии с техническим заданием")))),1,0)</f>
        <v>0</v>
      </c>
      <c r="AF20" s="216">
        <f>IF(AND(E20="Да",OR(AND(F20 = "Да",ISBLANK(H20)),AND(F20 = "Да", H20 = "В соответствии с техническим заданием"),AND(F20 = "Нет",NOT(H20 = "В соответствии с техническим заданием")))),1,0)</f>
        <v>0</v>
      </c>
      <c r="AG20" s="216">
        <f>IF(OR(AND(E20="Нет",F20="Нет"),AND(E20="Да",F20="Нет"),AND(E20="Да",F20="Да")),0,1)</f>
        <v>0</v>
      </c>
      <c r="AH20" s="216">
        <f>IF(AND(R20="Россия"),1,0)</f>
        <v>0</v>
      </c>
      <c r="AI20" s="216">
        <f>AA20*AH20</f>
        <v>0</v>
      </c>
    </row>
    <row r="21" spans="1:35" ht="50.1" customHeight="1" x14ac:dyDescent="0.25">
      <c r="A21" s="201" t="s">
        <v>236</v>
      </c>
      <c r="B21" s="201">
        <v>11</v>
      </c>
      <c r="C21" s="201">
        <v>81</v>
      </c>
      <c r="D21" s="202" t="s">
        <v>237</v>
      </c>
      <c r="E21" s="203" t="s">
        <v>74</v>
      </c>
      <c r="F21" s="204" t="s">
        <v>74</v>
      </c>
      <c r="G21" s="205" t="s">
        <v>113</v>
      </c>
      <c r="H21" s="206" t="s">
        <v>113</v>
      </c>
      <c r="I21" s="207"/>
      <c r="J21" s="207" t="s">
        <v>214</v>
      </c>
      <c r="K21" s="208" t="s">
        <v>214</v>
      </c>
      <c r="L21" s="201" t="s">
        <v>215</v>
      </c>
      <c r="M21" s="201">
        <v>10</v>
      </c>
      <c r="N21" s="201" t="s">
        <v>216</v>
      </c>
      <c r="O21" s="209">
        <v>20</v>
      </c>
      <c r="P21" s="201" t="s">
        <v>217</v>
      </c>
      <c r="Q21" s="201" t="s">
        <v>218</v>
      </c>
      <c r="R21" s="204" t="s">
        <v>219</v>
      </c>
      <c r="S21" s="210">
        <v>17125</v>
      </c>
      <c r="T21" s="211">
        <v>0</v>
      </c>
      <c r="U21" s="212" t="s">
        <v>188</v>
      </c>
      <c r="V21" s="210">
        <v>0</v>
      </c>
      <c r="W21" s="213">
        <f>ROUND(ROUND(T21,2)*ROUND(M21,3),2)</f>
        <v>0</v>
      </c>
      <c r="X21" s="213">
        <f>ROUND(W21*IF(UPPER(U21)="20%",20,1)*IF(UPPER(U21)="18%",18,1)*IF(UPPER(U21)="10%",10,1)*IF(UPPER(U21)="НДС не облагается",0,1)/100,2)</f>
        <v>0</v>
      </c>
      <c r="Y21" s="213">
        <f>ROUND(X21+W21,2)</f>
        <v>0</v>
      </c>
      <c r="Z21" s="214">
        <f>IF(T21&gt;IF(V21=0,T21,V21),1,0)</f>
        <v>0</v>
      </c>
      <c r="AA21" s="214">
        <f t="shared" si="0"/>
        <v>0</v>
      </c>
      <c r="AB21" s="214">
        <f t="shared" si="1"/>
        <v>0</v>
      </c>
      <c r="AC21" s="214">
        <f t="shared" si="2"/>
        <v>0</v>
      </c>
      <c r="AD21" s="215">
        <f t="shared" si="3"/>
        <v>1</v>
      </c>
      <c r="AE21" s="215">
        <f>IF(AND(E21="Да",OR(AND(F21 = "Да",ISBLANK(G21)),AND(F21 = "Да", G21 = "В соответствии с техническим заданием"),AND(F21 = "Нет",NOT(G21 = "В соответствии с техническим заданием")))),1,0)</f>
        <v>0</v>
      </c>
      <c r="AF21" s="216">
        <f>IF(AND(E21="Да",OR(AND(F21 = "Да",ISBLANK(H21)),AND(F21 = "Да", H21 = "В соответствии с техническим заданием"),AND(F21 = "Нет",NOT(H21 = "В соответствии с техническим заданием")))),1,0)</f>
        <v>0</v>
      </c>
      <c r="AG21" s="216">
        <f>IF(OR(AND(E21="Нет",F21="Нет"),AND(E21="Да",F21="Нет"),AND(E21="Да",F21="Да")),0,1)</f>
        <v>0</v>
      </c>
      <c r="AH21" s="216">
        <f>IF(AND(R21="Россия"),1,0)</f>
        <v>0</v>
      </c>
      <c r="AI21" s="216">
        <f>AA21*AH21</f>
        <v>0</v>
      </c>
    </row>
    <row r="22" spans="1:35" ht="50.1" customHeight="1" x14ac:dyDescent="0.25">
      <c r="A22" s="201" t="s">
        <v>238</v>
      </c>
      <c r="B22" s="201">
        <v>12</v>
      </c>
      <c r="C22" s="201">
        <v>81</v>
      </c>
      <c r="D22" s="202" t="s">
        <v>237</v>
      </c>
      <c r="E22" s="203" t="s">
        <v>74</v>
      </c>
      <c r="F22" s="204" t="s">
        <v>74</v>
      </c>
      <c r="G22" s="205" t="s">
        <v>113</v>
      </c>
      <c r="H22" s="206" t="s">
        <v>113</v>
      </c>
      <c r="I22" s="207"/>
      <c r="J22" s="207" t="s">
        <v>214</v>
      </c>
      <c r="K22" s="208" t="s">
        <v>214</v>
      </c>
      <c r="L22" s="201" t="s">
        <v>215</v>
      </c>
      <c r="M22" s="201">
        <v>10</v>
      </c>
      <c r="N22" s="201" t="s">
        <v>216</v>
      </c>
      <c r="O22" s="209">
        <v>20</v>
      </c>
      <c r="P22" s="201" t="s">
        <v>217</v>
      </c>
      <c r="Q22" s="201" t="s">
        <v>218</v>
      </c>
      <c r="R22" s="204" t="s">
        <v>219</v>
      </c>
      <c r="S22" s="210">
        <v>14333.3</v>
      </c>
      <c r="T22" s="211">
        <v>0</v>
      </c>
      <c r="U22" s="212" t="s">
        <v>188</v>
      </c>
      <c r="V22" s="210">
        <v>0</v>
      </c>
      <c r="W22" s="213">
        <f>ROUND(ROUND(T22,2)*ROUND(M22,3),2)</f>
        <v>0</v>
      </c>
      <c r="X22" s="213">
        <f>ROUND(W22*IF(UPPER(U22)="20%",20,1)*IF(UPPER(U22)="18%",18,1)*IF(UPPER(U22)="10%",10,1)*IF(UPPER(U22)="НДС не облагается",0,1)/100,2)</f>
        <v>0</v>
      </c>
      <c r="Y22" s="213">
        <f>ROUND(X22+W22,2)</f>
        <v>0</v>
      </c>
      <c r="Z22" s="214">
        <f>IF(T22&gt;IF(V22=0,T22,V22),1,0)</f>
        <v>0</v>
      </c>
      <c r="AA22" s="214">
        <f t="shared" si="0"/>
        <v>0</v>
      </c>
      <c r="AB22" s="214">
        <f t="shared" si="1"/>
        <v>0</v>
      </c>
      <c r="AC22" s="214">
        <f t="shared" si="2"/>
        <v>0</v>
      </c>
      <c r="AD22" s="215">
        <f t="shared" si="3"/>
        <v>1</v>
      </c>
      <c r="AE22" s="215">
        <f>IF(AND(E22="Да",OR(AND(F22 = "Да",ISBLANK(G22)),AND(F22 = "Да", G22 = "В соответствии с техническим заданием"),AND(F22 = "Нет",NOT(G22 = "В соответствии с техническим заданием")))),1,0)</f>
        <v>0</v>
      </c>
      <c r="AF22" s="216">
        <f>IF(AND(E22="Да",OR(AND(F22 = "Да",ISBLANK(H22)),AND(F22 = "Да", H22 = "В соответствии с техническим заданием"),AND(F22 = "Нет",NOT(H22 = "В соответствии с техническим заданием")))),1,0)</f>
        <v>0</v>
      </c>
      <c r="AG22" s="216">
        <f>IF(OR(AND(E22="Нет",F22="Нет"),AND(E22="Да",F22="Нет"),AND(E22="Да",F22="Да")),0,1)</f>
        <v>0</v>
      </c>
      <c r="AH22" s="216">
        <f>IF(AND(R22="Россия"),1,0)</f>
        <v>0</v>
      </c>
      <c r="AI22" s="216">
        <f>AA22*AH22</f>
        <v>0</v>
      </c>
    </row>
    <row r="23" spans="1:35" ht="50.1" customHeight="1" x14ac:dyDescent="0.25">
      <c r="A23" s="201" t="s">
        <v>239</v>
      </c>
      <c r="B23" s="201">
        <v>13</v>
      </c>
      <c r="C23" s="201">
        <v>1905</v>
      </c>
      <c r="D23" s="202" t="s">
        <v>232</v>
      </c>
      <c r="E23" s="203" t="s">
        <v>74</v>
      </c>
      <c r="F23" s="204" t="s">
        <v>74</v>
      </c>
      <c r="G23" s="205" t="s">
        <v>113</v>
      </c>
      <c r="H23" s="206" t="s">
        <v>113</v>
      </c>
      <c r="I23" s="207"/>
      <c r="J23" s="207" t="s">
        <v>214</v>
      </c>
      <c r="K23" s="208" t="s">
        <v>214</v>
      </c>
      <c r="L23" s="201" t="s">
        <v>215</v>
      </c>
      <c r="M23" s="201">
        <v>5</v>
      </c>
      <c r="N23" s="201" t="s">
        <v>216</v>
      </c>
      <c r="O23" s="209">
        <v>9</v>
      </c>
      <c r="P23" s="201" t="s">
        <v>217</v>
      </c>
      <c r="Q23" s="201" t="s">
        <v>218</v>
      </c>
      <c r="R23" s="204" t="s">
        <v>219</v>
      </c>
      <c r="S23" s="210">
        <v>7416.65</v>
      </c>
      <c r="T23" s="211">
        <v>0</v>
      </c>
      <c r="U23" s="212" t="s">
        <v>188</v>
      </c>
      <c r="V23" s="210">
        <v>0</v>
      </c>
      <c r="W23" s="213">
        <f>ROUND(ROUND(T23,2)*ROUND(M23,3),2)</f>
        <v>0</v>
      </c>
      <c r="X23" s="213">
        <f>ROUND(W23*IF(UPPER(U23)="20%",20,1)*IF(UPPER(U23)="18%",18,1)*IF(UPPER(U23)="10%",10,1)*IF(UPPER(U23)="НДС не облагается",0,1)/100,2)</f>
        <v>0</v>
      </c>
      <c r="Y23" s="213">
        <f>ROUND(X23+W23,2)</f>
        <v>0</v>
      </c>
      <c r="Z23" s="214">
        <f>IF(T23&gt;IF(V23=0,T23,V23),1,0)</f>
        <v>0</v>
      </c>
      <c r="AA23" s="214">
        <f t="shared" si="0"/>
        <v>0</v>
      </c>
      <c r="AB23" s="214">
        <f t="shared" si="1"/>
        <v>0</v>
      </c>
      <c r="AC23" s="214">
        <f t="shared" si="2"/>
        <v>0</v>
      </c>
      <c r="AD23" s="215">
        <f t="shared" si="3"/>
        <v>1</v>
      </c>
      <c r="AE23" s="215">
        <f>IF(AND(E23="Да",OR(AND(F23 = "Да",ISBLANK(G23)),AND(F23 = "Да", G23 = "В соответствии с техническим заданием"),AND(F23 = "Нет",NOT(G23 = "В соответствии с техническим заданием")))),1,0)</f>
        <v>0</v>
      </c>
      <c r="AF23" s="216">
        <f>IF(AND(E23="Да",OR(AND(F23 = "Да",ISBLANK(H23)),AND(F23 = "Да", H23 = "В соответствии с техническим заданием"),AND(F23 = "Нет",NOT(H23 = "В соответствии с техническим заданием")))),1,0)</f>
        <v>0</v>
      </c>
      <c r="AG23" s="216">
        <f>IF(OR(AND(E23="Нет",F23="Нет"),AND(E23="Да",F23="Нет"),AND(E23="Да",F23="Да")),0,1)</f>
        <v>0</v>
      </c>
      <c r="AH23" s="216">
        <f>IF(AND(R23="Россия"),1,0)</f>
        <v>0</v>
      </c>
      <c r="AI23" s="216">
        <f>AA23*AH23</f>
        <v>0</v>
      </c>
    </row>
    <row r="24" spans="1:35" ht="50.1" customHeight="1" x14ac:dyDescent="0.25">
      <c r="A24" s="201" t="s">
        <v>240</v>
      </c>
      <c r="B24" s="201">
        <v>14</v>
      </c>
      <c r="C24" s="201">
        <v>609</v>
      </c>
      <c r="D24" s="202" t="s">
        <v>241</v>
      </c>
      <c r="E24" s="203" t="s">
        <v>74</v>
      </c>
      <c r="F24" s="204" t="s">
        <v>74</v>
      </c>
      <c r="G24" s="205" t="s">
        <v>113</v>
      </c>
      <c r="H24" s="206" t="s">
        <v>113</v>
      </c>
      <c r="I24" s="207"/>
      <c r="J24" s="207" t="s">
        <v>214</v>
      </c>
      <c r="K24" s="208" t="s">
        <v>214</v>
      </c>
      <c r="L24" s="201" t="s">
        <v>215</v>
      </c>
      <c r="M24" s="201">
        <v>5</v>
      </c>
      <c r="N24" s="201" t="s">
        <v>216</v>
      </c>
      <c r="O24" s="209">
        <v>5</v>
      </c>
      <c r="P24" s="201" t="s">
        <v>217</v>
      </c>
      <c r="Q24" s="201" t="s">
        <v>218</v>
      </c>
      <c r="R24" s="204" t="s">
        <v>219</v>
      </c>
      <c r="S24" s="210">
        <v>9708.35</v>
      </c>
      <c r="T24" s="211">
        <v>0</v>
      </c>
      <c r="U24" s="212" t="s">
        <v>188</v>
      </c>
      <c r="V24" s="210">
        <v>0</v>
      </c>
      <c r="W24" s="213">
        <f>ROUND(ROUND(T24,2)*ROUND(M24,3),2)</f>
        <v>0</v>
      </c>
      <c r="X24" s="213">
        <f>ROUND(W24*IF(UPPER(U24)="20%",20,1)*IF(UPPER(U24)="18%",18,1)*IF(UPPER(U24)="10%",10,1)*IF(UPPER(U24)="НДС не облагается",0,1)/100,2)</f>
        <v>0</v>
      </c>
      <c r="Y24" s="213">
        <f>ROUND(X24+W24,2)</f>
        <v>0</v>
      </c>
      <c r="Z24" s="214">
        <f>IF(T24&gt;IF(V24=0,T24,V24),1,0)</f>
        <v>0</v>
      </c>
      <c r="AA24" s="214">
        <f t="shared" si="0"/>
        <v>0</v>
      </c>
      <c r="AB24" s="214">
        <f t="shared" si="1"/>
        <v>0</v>
      </c>
      <c r="AC24" s="214">
        <f t="shared" si="2"/>
        <v>0</v>
      </c>
      <c r="AD24" s="215">
        <f t="shared" si="3"/>
        <v>1</v>
      </c>
      <c r="AE24" s="215">
        <f>IF(AND(E24="Да",OR(AND(F24 = "Да",ISBLANK(G24)),AND(F24 = "Да", G24 = "В соответствии с техническим заданием"),AND(F24 = "Нет",NOT(G24 = "В соответствии с техническим заданием")))),1,0)</f>
        <v>0</v>
      </c>
      <c r="AF24" s="216">
        <f>IF(AND(E24="Да",OR(AND(F24 = "Да",ISBLANK(H24)),AND(F24 = "Да", H24 = "В соответствии с техническим заданием"),AND(F24 = "Нет",NOT(H24 = "В соответствии с техническим заданием")))),1,0)</f>
        <v>0</v>
      </c>
      <c r="AG24" s="216">
        <f>IF(OR(AND(E24="Нет",F24="Нет"),AND(E24="Да",F24="Нет"),AND(E24="Да",F24="Да")),0,1)</f>
        <v>0</v>
      </c>
      <c r="AH24" s="216">
        <f>IF(AND(R24="Россия"),1,0)</f>
        <v>0</v>
      </c>
      <c r="AI24" s="216">
        <f>AA24*AH24</f>
        <v>0</v>
      </c>
    </row>
    <row r="25" spans="1:35" ht="50.1" customHeight="1" x14ac:dyDescent="0.25">
      <c r="A25" s="201" t="s">
        <v>242</v>
      </c>
      <c r="B25" s="201">
        <v>15</v>
      </c>
      <c r="C25" s="201">
        <v>29632</v>
      </c>
      <c r="D25" s="202" t="s">
        <v>243</v>
      </c>
      <c r="E25" s="203" t="s">
        <v>74</v>
      </c>
      <c r="F25" s="204" t="s">
        <v>74</v>
      </c>
      <c r="G25" s="205" t="s">
        <v>113</v>
      </c>
      <c r="H25" s="206" t="s">
        <v>113</v>
      </c>
      <c r="I25" s="207"/>
      <c r="J25" s="207" t="s">
        <v>214</v>
      </c>
      <c r="K25" s="208" t="s">
        <v>214</v>
      </c>
      <c r="L25" s="201" t="s">
        <v>215</v>
      </c>
      <c r="M25" s="201">
        <v>60</v>
      </c>
      <c r="N25" s="201" t="s">
        <v>216</v>
      </c>
      <c r="O25" s="209">
        <v>120</v>
      </c>
      <c r="P25" s="201" t="s">
        <v>217</v>
      </c>
      <c r="Q25" s="201" t="s">
        <v>218</v>
      </c>
      <c r="R25" s="204" t="s">
        <v>219</v>
      </c>
      <c r="S25" s="210">
        <v>5500.2</v>
      </c>
      <c r="T25" s="211">
        <v>0</v>
      </c>
      <c r="U25" s="212" t="s">
        <v>188</v>
      </c>
      <c r="V25" s="210">
        <v>0</v>
      </c>
      <c r="W25" s="213">
        <f>ROUND(ROUND(T25,2)*ROUND(M25,3),2)</f>
        <v>0</v>
      </c>
      <c r="X25" s="213">
        <f>ROUND(W25*IF(UPPER(U25)="20%",20,1)*IF(UPPER(U25)="18%",18,1)*IF(UPPER(U25)="10%",10,1)*IF(UPPER(U25)="НДС не облагается",0,1)/100,2)</f>
        <v>0</v>
      </c>
      <c r="Y25" s="213">
        <f>ROUND(X25+W25,2)</f>
        <v>0</v>
      </c>
      <c r="Z25" s="214">
        <f>IF(T25&gt;IF(V25=0,T25,V25),1,0)</f>
        <v>0</v>
      </c>
      <c r="AA25" s="214">
        <f t="shared" si="0"/>
        <v>0</v>
      </c>
      <c r="AB25" s="214">
        <f t="shared" si="1"/>
        <v>0</v>
      </c>
      <c r="AC25" s="214">
        <f t="shared" si="2"/>
        <v>0</v>
      </c>
      <c r="AD25" s="215">
        <f t="shared" si="3"/>
        <v>1</v>
      </c>
      <c r="AE25" s="215">
        <f>IF(AND(E25="Да",OR(AND(F25 = "Да",ISBLANK(G25)),AND(F25 = "Да", G25 = "В соответствии с техническим заданием"),AND(F25 = "Нет",NOT(G25 = "В соответствии с техническим заданием")))),1,0)</f>
        <v>0</v>
      </c>
      <c r="AF25" s="216">
        <f>IF(AND(E25="Да",OR(AND(F25 = "Да",ISBLANK(H25)),AND(F25 = "Да", H25 = "В соответствии с техническим заданием"),AND(F25 = "Нет",NOT(H25 = "В соответствии с техническим заданием")))),1,0)</f>
        <v>0</v>
      </c>
      <c r="AG25" s="216">
        <f>IF(OR(AND(E25="Нет",F25="Нет"),AND(E25="Да",F25="Нет"),AND(E25="Да",F25="Да")),0,1)</f>
        <v>0</v>
      </c>
      <c r="AH25" s="216">
        <f>IF(AND(R25="Россия"),1,0)</f>
        <v>0</v>
      </c>
      <c r="AI25" s="216">
        <f>AA25*AH25</f>
        <v>0</v>
      </c>
    </row>
    <row r="26" spans="1:35" ht="50.1" customHeight="1" x14ac:dyDescent="0.25">
      <c r="A26" s="201" t="s">
        <v>244</v>
      </c>
      <c r="B26" s="201">
        <v>16</v>
      </c>
      <c r="C26" s="201">
        <v>29630</v>
      </c>
      <c r="D26" s="202" t="s">
        <v>245</v>
      </c>
      <c r="E26" s="203" t="s">
        <v>74</v>
      </c>
      <c r="F26" s="204" t="s">
        <v>74</v>
      </c>
      <c r="G26" s="205" t="s">
        <v>113</v>
      </c>
      <c r="H26" s="206" t="s">
        <v>113</v>
      </c>
      <c r="I26" s="207"/>
      <c r="J26" s="207" t="s">
        <v>214</v>
      </c>
      <c r="K26" s="208" t="s">
        <v>214</v>
      </c>
      <c r="L26" s="201" t="s">
        <v>215</v>
      </c>
      <c r="M26" s="201">
        <v>5</v>
      </c>
      <c r="N26" s="201" t="s">
        <v>216</v>
      </c>
      <c r="O26" s="209">
        <v>65</v>
      </c>
      <c r="P26" s="201" t="s">
        <v>217</v>
      </c>
      <c r="Q26" s="201" t="s">
        <v>218</v>
      </c>
      <c r="R26" s="204" t="s">
        <v>219</v>
      </c>
      <c r="S26" s="210">
        <v>458.35</v>
      </c>
      <c r="T26" s="211">
        <v>0</v>
      </c>
      <c r="U26" s="212" t="s">
        <v>188</v>
      </c>
      <c r="V26" s="210">
        <v>0</v>
      </c>
      <c r="W26" s="213">
        <f>ROUND(ROUND(T26,2)*ROUND(M26,3),2)</f>
        <v>0</v>
      </c>
      <c r="X26" s="213">
        <f>ROUND(W26*IF(UPPER(U26)="20%",20,1)*IF(UPPER(U26)="18%",18,1)*IF(UPPER(U26)="10%",10,1)*IF(UPPER(U26)="НДС не облагается",0,1)/100,2)</f>
        <v>0</v>
      </c>
      <c r="Y26" s="213">
        <f>ROUND(X26+W26,2)</f>
        <v>0</v>
      </c>
      <c r="Z26" s="214">
        <f>IF(T26&gt;IF(V26=0,T26,V26),1,0)</f>
        <v>0</v>
      </c>
      <c r="AA26" s="214">
        <f t="shared" si="0"/>
        <v>0</v>
      </c>
      <c r="AB26" s="214">
        <f t="shared" si="1"/>
        <v>0</v>
      </c>
      <c r="AC26" s="214">
        <f t="shared" si="2"/>
        <v>0</v>
      </c>
      <c r="AD26" s="215">
        <f t="shared" si="3"/>
        <v>1</v>
      </c>
      <c r="AE26" s="215">
        <f>IF(AND(E26="Да",OR(AND(F26 = "Да",ISBLANK(G26)),AND(F26 = "Да", G26 = "В соответствии с техническим заданием"),AND(F26 = "Нет",NOT(G26 = "В соответствии с техническим заданием")))),1,0)</f>
        <v>0</v>
      </c>
      <c r="AF26" s="216">
        <f>IF(AND(E26="Да",OR(AND(F26 = "Да",ISBLANK(H26)),AND(F26 = "Да", H26 = "В соответствии с техническим заданием"),AND(F26 = "Нет",NOT(H26 = "В соответствии с техническим заданием")))),1,0)</f>
        <v>0</v>
      </c>
      <c r="AG26" s="216">
        <f>IF(OR(AND(E26="Нет",F26="Нет"),AND(E26="Да",F26="Нет"),AND(E26="Да",F26="Да")),0,1)</f>
        <v>0</v>
      </c>
      <c r="AH26" s="216">
        <f>IF(AND(R26="Россия"),1,0)</f>
        <v>0</v>
      </c>
      <c r="AI26" s="216">
        <f>AA26*AH26</f>
        <v>0</v>
      </c>
    </row>
    <row r="27" spans="1:35" ht="50.1" customHeight="1" x14ac:dyDescent="0.25">
      <c r="A27" s="201" t="s">
        <v>246</v>
      </c>
      <c r="B27" s="201">
        <v>17</v>
      </c>
      <c r="C27" s="201">
        <v>1535</v>
      </c>
      <c r="D27" s="202" t="s">
        <v>247</v>
      </c>
      <c r="E27" s="203" t="s">
        <v>74</v>
      </c>
      <c r="F27" s="204" t="s">
        <v>74</v>
      </c>
      <c r="G27" s="205" t="s">
        <v>113</v>
      </c>
      <c r="H27" s="206" t="s">
        <v>113</v>
      </c>
      <c r="I27" s="207"/>
      <c r="J27" s="207" t="s">
        <v>214</v>
      </c>
      <c r="K27" s="208" t="s">
        <v>214</v>
      </c>
      <c r="L27" s="201" t="s">
        <v>215</v>
      </c>
      <c r="M27" s="201">
        <v>5</v>
      </c>
      <c r="N27" s="201" t="s">
        <v>216</v>
      </c>
      <c r="O27" s="209">
        <v>15</v>
      </c>
      <c r="P27" s="201" t="s">
        <v>217</v>
      </c>
      <c r="Q27" s="201" t="s">
        <v>218</v>
      </c>
      <c r="R27" s="204" t="s">
        <v>219</v>
      </c>
      <c r="S27" s="210">
        <v>458.35</v>
      </c>
      <c r="T27" s="211">
        <v>0</v>
      </c>
      <c r="U27" s="212" t="s">
        <v>188</v>
      </c>
      <c r="V27" s="210">
        <v>0</v>
      </c>
      <c r="W27" s="213">
        <f>ROUND(ROUND(T27,2)*ROUND(M27,3),2)</f>
        <v>0</v>
      </c>
      <c r="X27" s="213">
        <f>ROUND(W27*IF(UPPER(U27)="20%",20,1)*IF(UPPER(U27)="18%",18,1)*IF(UPPER(U27)="10%",10,1)*IF(UPPER(U27)="НДС не облагается",0,1)/100,2)</f>
        <v>0</v>
      </c>
      <c r="Y27" s="213">
        <f>ROUND(X27+W27,2)</f>
        <v>0</v>
      </c>
      <c r="Z27" s="214">
        <f>IF(T27&gt;IF(V27=0,T27,V27),1,0)</f>
        <v>0</v>
      </c>
      <c r="AA27" s="214">
        <f t="shared" si="0"/>
        <v>0</v>
      </c>
      <c r="AB27" s="214">
        <f t="shared" si="1"/>
        <v>0</v>
      </c>
      <c r="AC27" s="214">
        <f t="shared" si="2"/>
        <v>0</v>
      </c>
      <c r="AD27" s="215">
        <f t="shared" si="3"/>
        <v>1</v>
      </c>
      <c r="AE27" s="215">
        <f>IF(AND(E27="Да",OR(AND(F27 = "Да",ISBLANK(G27)),AND(F27 = "Да", G27 = "В соответствии с техническим заданием"),AND(F27 = "Нет",NOT(G27 = "В соответствии с техническим заданием")))),1,0)</f>
        <v>0</v>
      </c>
      <c r="AF27" s="216">
        <f>IF(AND(E27="Да",OR(AND(F27 = "Да",ISBLANK(H27)),AND(F27 = "Да", H27 = "В соответствии с техническим заданием"),AND(F27 = "Нет",NOT(H27 = "В соответствии с техническим заданием")))),1,0)</f>
        <v>0</v>
      </c>
      <c r="AG27" s="216">
        <f>IF(OR(AND(E27="Нет",F27="Нет"),AND(E27="Да",F27="Нет"),AND(E27="Да",F27="Да")),0,1)</f>
        <v>0</v>
      </c>
      <c r="AH27" s="216">
        <f>IF(AND(R27="Россия"),1,0)</f>
        <v>0</v>
      </c>
      <c r="AI27" s="216">
        <f>AA27*AH27</f>
        <v>0</v>
      </c>
    </row>
    <row r="28" spans="1:35" ht="50.1" customHeight="1" x14ac:dyDescent="0.25">
      <c r="A28" s="201" t="s">
        <v>248</v>
      </c>
      <c r="B28" s="201">
        <v>18</v>
      </c>
      <c r="C28" s="201">
        <v>29632</v>
      </c>
      <c r="D28" s="202" t="s">
        <v>243</v>
      </c>
      <c r="E28" s="203" t="s">
        <v>74</v>
      </c>
      <c r="F28" s="204" t="s">
        <v>74</v>
      </c>
      <c r="G28" s="205" t="s">
        <v>113</v>
      </c>
      <c r="H28" s="206" t="s">
        <v>113</v>
      </c>
      <c r="I28" s="207"/>
      <c r="J28" s="207" t="s">
        <v>214</v>
      </c>
      <c r="K28" s="208" t="s">
        <v>214</v>
      </c>
      <c r="L28" s="201" t="s">
        <v>215</v>
      </c>
      <c r="M28" s="201">
        <v>60</v>
      </c>
      <c r="N28" s="201" t="s">
        <v>216</v>
      </c>
      <c r="O28" s="209">
        <v>120</v>
      </c>
      <c r="P28" s="201" t="s">
        <v>217</v>
      </c>
      <c r="Q28" s="201" t="s">
        <v>218</v>
      </c>
      <c r="R28" s="204" t="s">
        <v>219</v>
      </c>
      <c r="S28" s="210">
        <v>4999.8</v>
      </c>
      <c r="T28" s="211">
        <v>0</v>
      </c>
      <c r="U28" s="212" t="s">
        <v>188</v>
      </c>
      <c r="V28" s="210">
        <v>0</v>
      </c>
      <c r="W28" s="213">
        <f>ROUND(ROUND(T28,2)*ROUND(M28,3),2)</f>
        <v>0</v>
      </c>
      <c r="X28" s="213">
        <f>ROUND(W28*IF(UPPER(U28)="20%",20,1)*IF(UPPER(U28)="18%",18,1)*IF(UPPER(U28)="10%",10,1)*IF(UPPER(U28)="НДС не облагается",0,1)/100,2)</f>
        <v>0</v>
      </c>
      <c r="Y28" s="213">
        <f>ROUND(X28+W28,2)</f>
        <v>0</v>
      </c>
      <c r="Z28" s="214">
        <f>IF(T28&gt;IF(V28=0,T28,V28),1,0)</f>
        <v>0</v>
      </c>
      <c r="AA28" s="214">
        <f t="shared" si="0"/>
        <v>0</v>
      </c>
      <c r="AB28" s="214">
        <f t="shared" si="1"/>
        <v>0</v>
      </c>
      <c r="AC28" s="214">
        <f t="shared" si="2"/>
        <v>0</v>
      </c>
      <c r="AD28" s="215">
        <f t="shared" si="3"/>
        <v>1</v>
      </c>
      <c r="AE28" s="215">
        <f>IF(AND(E28="Да",OR(AND(F28 = "Да",ISBLANK(G28)),AND(F28 = "Да", G28 = "В соответствии с техническим заданием"),AND(F28 = "Нет",NOT(G28 = "В соответствии с техническим заданием")))),1,0)</f>
        <v>0</v>
      </c>
      <c r="AF28" s="216">
        <f>IF(AND(E28="Да",OR(AND(F28 = "Да",ISBLANK(H28)),AND(F28 = "Да", H28 = "В соответствии с техническим заданием"),AND(F28 = "Нет",NOT(H28 = "В соответствии с техническим заданием")))),1,0)</f>
        <v>0</v>
      </c>
      <c r="AG28" s="216">
        <f>IF(OR(AND(E28="Нет",F28="Нет"),AND(E28="Да",F28="Нет"),AND(E28="Да",F28="Да")),0,1)</f>
        <v>0</v>
      </c>
      <c r="AH28" s="216">
        <f>IF(AND(R28="Россия"),1,0)</f>
        <v>0</v>
      </c>
      <c r="AI28" s="216">
        <f>AA28*AH28</f>
        <v>0</v>
      </c>
    </row>
    <row r="29" spans="1:35" ht="50.1" customHeight="1" x14ac:dyDescent="0.25">
      <c r="A29" s="201" t="s">
        <v>249</v>
      </c>
      <c r="B29" s="201">
        <v>19</v>
      </c>
      <c r="C29" s="201">
        <v>29630</v>
      </c>
      <c r="D29" s="202" t="s">
        <v>245</v>
      </c>
      <c r="E29" s="203" t="s">
        <v>74</v>
      </c>
      <c r="F29" s="204" t="s">
        <v>74</v>
      </c>
      <c r="G29" s="205" t="s">
        <v>113</v>
      </c>
      <c r="H29" s="206" t="s">
        <v>113</v>
      </c>
      <c r="I29" s="207"/>
      <c r="J29" s="207" t="s">
        <v>214</v>
      </c>
      <c r="K29" s="208" t="s">
        <v>214</v>
      </c>
      <c r="L29" s="201" t="s">
        <v>215</v>
      </c>
      <c r="M29" s="201">
        <v>60</v>
      </c>
      <c r="N29" s="201" t="s">
        <v>216</v>
      </c>
      <c r="O29" s="209">
        <v>65</v>
      </c>
      <c r="P29" s="201" t="s">
        <v>217</v>
      </c>
      <c r="Q29" s="201" t="s">
        <v>218</v>
      </c>
      <c r="R29" s="204" t="s">
        <v>219</v>
      </c>
      <c r="S29" s="210">
        <v>5500.2</v>
      </c>
      <c r="T29" s="211">
        <v>0</v>
      </c>
      <c r="U29" s="212" t="s">
        <v>188</v>
      </c>
      <c r="V29" s="210">
        <v>0</v>
      </c>
      <c r="W29" s="213">
        <f>ROUND(ROUND(T29,2)*ROUND(M29,3),2)</f>
        <v>0</v>
      </c>
      <c r="X29" s="213">
        <f>ROUND(W29*IF(UPPER(U29)="20%",20,1)*IF(UPPER(U29)="18%",18,1)*IF(UPPER(U29)="10%",10,1)*IF(UPPER(U29)="НДС не облагается",0,1)/100,2)</f>
        <v>0</v>
      </c>
      <c r="Y29" s="213">
        <f>ROUND(X29+W29,2)</f>
        <v>0</v>
      </c>
      <c r="Z29" s="214">
        <f>IF(T29&gt;IF(V29=0,T29,V29),1,0)</f>
        <v>0</v>
      </c>
      <c r="AA29" s="214">
        <f t="shared" si="0"/>
        <v>0</v>
      </c>
      <c r="AB29" s="214">
        <f t="shared" si="1"/>
        <v>0</v>
      </c>
      <c r="AC29" s="214">
        <f t="shared" si="2"/>
        <v>0</v>
      </c>
      <c r="AD29" s="215">
        <f t="shared" si="3"/>
        <v>1</v>
      </c>
      <c r="AE29" s="215">
        <f>IF(AND(E29="Да",OR(AND(F29 = "Да",ISBLANK(G29)),AND(F29 = "Да", G29 = "В соответствии с техническим заданием"),AND(F29 = "Нет",NOT(G29 = "В соответствии с техническим заданием")))),1,0)</f>
        <v>0</v>
      </c>
      <c r="AF29" s="216">
        <f>IF(AND(E29="Да",OR(AND(F29 = "Да",ISBLANK(H29)),AND(F29 = "Да", H29 = "В соответствии с техническим заданием"),AND(F29 = "Нет",NOT(H29 = "В соответствии с техническим заданием")))),1,0)</f>
        <v>0</v>
      </c>
      <c r="AG29" s="216">
        <f>IF(OR(AND(E29="Нет",F29="Нет"),AND(E29="Да",F29="Нет"),AND(E29="Да",F29="Да")),0,1)</f>
        <v>0</v>
      </c>
      <c r="AH29" s="216">
        <f>IF(AND(R29="Россия"),1,0)</f>
        <v>0</v>
      </c>
      <c r="AI29" s="216">
        <f>AA29*AH29</f>
        <v>0</v>
      </c>
    </row>
    <row r="30" spans="1:35" ht="50.1" customHeight="1" x14ac:dyDescent="0.25">
      <c r="A30" s="201" t="s">
        <v>250</v>
      </c>
      <c r="B30" s="201">
        <v>20</v>
      </c>
      <c r="C30" s="201">
        <v>1535</v>
      </c>
      <c r="D30" s="202" t="s">
        <v>247</v>
      </c>
      <c r="E30" s="203" t="s">
        <v>74</v>
      </c>
      <c r="F30" s="204" t="s">
        <v>74</v>
      </c>
      <c r="G30" s="205" t="s">
        <v>113</v>
      </c>
      <c r="H30" s="206" t="s">
        <v>113</v>
      </c>
      <c r="I30" s="207"/>
      <c r="J30" s="207" t="s">
        <v>214</v>
      </c>
      <c r="K30" s="208" t="s">
        <v>214</v>
      </c>
      <c r="L30" s="201" t="s">
        <v>215</v>
      </c>
      <c r="M30" s="201">
        <v>10</v>
      </c>
      <c r="N30" s="201" t="s">
        <v>216</v>
      </c>
      <c r="O30" s="209">
        <v>15</v>
      </c>
      <c r="P30" s="201" t="s">
        <v>217</v>
      </c>
      <c r="Q30" s="201" t="s">
        <v>218</v>
      </c>
      <c r="R30" s="204" t="s">
        <v>219</v>
      </c>
      <c r="S30" s="210">
        <v>916.7</v>
      </c>
      <c r="T30" s="211">
        <v>0</v>
      </c>
      <c r="U30" s="212" t="s">
        <v>188</v>
      </c>
      <c r="V30" s="210">
        <v>0</v>
      </c>
      <c r="W30" s="213">
        <f>ROUND(ROUND(T30,2)*ROUND(M30,3),2)</f>
        <v>0</v>
      </c>
      <c r="X30" s="213">
        <f>ROUND(W30*IF(UPPER(U30)="20%",20,1)*IF(UPPER(U30)="18%",18,1)*IF(UPPER(U30)="10%",10,1)*IF(UPPER(U30)="НДС не облагается",0,1)/100,2)</f>
        <v>0</v>
      </c>
      <c r="Y30" s="213">
        <f>ROUND(X30+W30,2)</f>
        <v>0</v>
      </c>
      <c r="Z30" s="214">
        <f>IF(T30&gt;IF(V30=0,T30,V30),1,0)</f>
        <v>0</v>
      </c>
      <c r="AA30" s="214">
        <f t="shared" si="0"/>
        <v>0</v>
      </c>
      <c r="AB30" s="214">
        <f t="shared" si="1"/>
        <v>0</v>
      </c>
      <c r="AC30" s="214">
        <f t="shared" si="2"/>
        <v>0</v>
      </c>
      <c r="AD30" s="215">
        <f t="shared" si="3"/>
        <v>1</v>
      </c>
      <c r="AE30" s="215">
        <f>IF(AND(E30="Да",OR(AND(F30 = "Да",ISBLANK(G30)),AND(F30 = "Да", G30 = "В соответствии с техническим заданием"),AND(F30 = "Нет",NOT(G30 = "В соответствии с техническим заданием")))),1,0)</f>
        <v>0</v>
      </c>
      <c r="AF30" s="216">
        <f>IF(AND(E30="Да",OR(AND(F30 = "Да",ISBLANK(H30)),AND(F30 = "Да", H30 = "В соответствии с техническим заданием"),AND(F30 = "Нет",NOT(H30 = "В соответствии с техническим заданием")))),1,0)</f>
        <v>0</v>
      </c>
      <c r="AG30" s="216">
        <f>IF(OR(AND(E30="Нет",F30="Нет"),AND(E30="Да",F30="Нет"),AND(E30="Да",F30="Да")),0,1)</f>
        <v>0</v>
      </c>
      <c r="AH30" s="216">
        <f>IF(AND(R30="Россия"),1,0)</f>
        <v>0</v>
      </c>
      <c r="AI30" s="216">
        <f>AA30*AH30</f>
        <v>0</v>
      </c>
    </row>
    <row r="31" spans="1:35" ht="50.1" customHeight="1" x14ac:dyDescent="0.25">
      <c r="A31" s="201" t="s">
        <v>251</v>
      </c>
      <c r="B31" s="201">
        <v>21</v>
      </c>
      <c r="C31" s="201">
        <v>1891</v>
      </c>
      <c r="D31" s="202" t="s">
        <v>252</v>
      </c>
      <c r="E31" s="203" t="s">
        <v>74</v>
      </c>
      <c r="F31" s="204" t="s">
        <v>74</v>
      </c>
      <c r="G31" s="205" t="s">
        <v>113</v>
      </c>
      <c r="H31" s="206" t="s">
        <v>113</v>
      </c>
      <c r="I31" s="207"/>
      <c r="J31" s="207" t="s">
        <v>214</v>
      </c>
      <c r="K31" s="208" t="s">
        <v>214</v>
      </c>
      <c r="L31" s="201" t="s">
        <v>215</v>
      </c>
      <c r="M31" s="201">
        <v>10</v>
      </c>
      <c r="N31" s="201" t="s">
        <v>216</v>
      </c>
      <c r="O31" s="209">
        <v>10</v>
      </c>
      <c r="P31" s="201" t="s">
        <v>217</v>
      </c>
      <c r="Q31" s="201" t="s">
        <v>218</v>
      </c>
      <c r="R31" s="204" t="s">
        <v>219</v>
      </c>
      <c r="S31" s="210">
        <v>9041.7000000000007</v>
      </c>
      <c r="T31" s="211">
        <v>0</v>
      </c>
      <c r="U31" s="212" t="s">
        <v>188</v>
      </c>
      <c r="V31" s="210">
        <v>0</v>
      </c>
      <c r="W31" s="213">
        <f>ROUND(ROUND(T31,2)*ROUND(M31,3),2)</f>
        <v>0</v>
      </c>
      <c r="X31" s="213">
        <f>ROUND(W31*IF(UPPER(U31)="20%",20,1)*IF(UPPER(U31)="18%",18,1)*IF(UPPER(U31)="10%",10,1)*IF(UPPER(U31)="НДС не облагается",0,1)/100,2)</f>
        <v>0</v>
      </c>
      <c r="Y31" s="213">
        <f>ROUND(X31+W31,2)</f>
        <v>0</v>
      </c>
      <c r="Z31" s="214">
        <f>IF(T31&gt;IF(V31=0,T31,V31),1,0)</f>
        <v>0</v>
      </c>
      <c r="AA31" s="214">
        <f t="shared" si="0"/>
        <v>0</v>
      </c>
      <c r="AB31" s="214">
        <f t="shared" si="1"/>
        <v>0</v>
      </c>
      <c r="AC31" s="214">
        <f t="shared" si="2"/>
        <v>0</v>
      </c>
      <c r="AD31" s="215">
        <f t="shared" si="3"/>
        <v>1</v>
      </c>
      <c r="AE31" s="215">
        <f>IF(AND(E31="Да",OR(AND(F31 = "Да",ISBLANK(G31)),AND(F31 = "Да", G31 = "В соответствии с техническим заданием"),AND(F31 = "Нет",NOT(G31 = "В соответствии с техническим заданием")))),1,0)</f>
        <v>0</v>
      </c>
      <c r="AF31" s="216">
        <f>IF(AND(E31="Да",OR(AND(F31 = "Да",ISBLANK(H31)),AND(F31 = "Да", H31 = "В соответствии с техническим заданием"),AND(F31 = "Нет",NOT(H31 = "В соответствии с техническим заданием")))),1,0)</f>
        <v>0</v>
      </c>
      <c r="AG31" s="216">
        <f>IF(OR(AND(E31="Нет",F31="Нет"),AND(E31="Да",F31="Нет"),AND(E31="Да",F31="Да")),0,1)</f>
        <v>0</v>
      </c>
      <c r="AH31" s="216">
        <f>IF(AND(R31="Россия"),1,0)</f>
        <v>0</v>
      </c>
      <c r="AI31" s="216">
        <f>AA31*AH31</f>
        <v>0</v>
      </c>
    </row>
    <row r="32" spans="1:35" ht="50.1" customHeight="1" x14ac:dyDescent="0.25">
      <c r="A32" s="201" t="s">
        <v>253</v>
      </c>
      <c r="B32" s="201">
        <v>22</v>
      </c>
      <c r="C32" s="201">
        <v>1645</v>
      </c>
      <c r="D32" s="202" t="s">
        <v>254</v>
      </c>
      <c r="E32" s="203" t="s">
        <v>74</v>
      </c>
      <c r="F32" s="204" t="s">
        <v>74</v>
      </c>
      <c r="G32" s="205" t="s">
        <v>113</v>
      </c>
      <c r="H32" s="206" t="s">
        <v>113</v>
      </c>
      <c r="I32" s="207"/>
      <c r="J32" s="207" t="s">
        <v>214</v>
      </c>
      <c r="K32" s="208" t="s">
        <v>214</v>
      </c>
      <c r="L32" s="201" t="s">
        <v>215</v>
      </c>
      <c r="M32" s="201">
        <v>2</v>
      </c>
      <c r="N32" s="201" t="s">
        <v>216</v>
      </c>
      <c r="O32" s="209">
        <v>2</v>
      </c>
      <c r="P32" s="201" t="s">
        <v>217</v>
      </c>
      <c r="Q32" s="201" t="s">
        <v>218</v>
      </c>
      <c r="R32" s="204" t="s">
        <v>219</v>
      </c>
      <c r="S32" s="210">
        <v>10175</v>
      </c>
      <c r="T32" s="211">
        <v>0</v>
      </c>
      <c r="U32" s="212" t="s">
        <v>188</v>
      </c>
      <c r="V32" s="210">
        <v>0</v>
      </c>
      <c r="W32" s="213">
        <f>ROUND(ROUND(T32,2)*ROUND(M32,3),2)</f>
        <v>0</v>
      </c>
      <c r="X32" s="213">
        <f>ROUND(W32*IF(UPPER(U32)="20%",20,1)*IF(UPPER(U32)="18%",18,1)*IF(UPPER(U32)="10%",10,1)*IF(UPPER(U32)="НДС не облагается",0,1)/100,2)</f>
        <v>0</v>
      </c>
      <c r="Y32" s="213">
        <f>ROUND(X32+W32,2)</f>
        <v>0</v>
      </c>
      <c r="Z32" s="214">
        <f>IF(T32&gt;IF(V32=0,T32,V32),1,0)</f>
        <v>0</v>
      </c>
      <c r="AA32" s="214">
        <f t="shared" si="0"/>
        <v>0</v>
      </c>
      <c r="AB32" s="214">
        <f t="shared" si="1"/>
        <v>0</v>
      </c>
      <c r="AC32" s="214">
        <f t="shared" si="2"/>
        <v>0</v>
      </c>
      <c r="AD32" s="215">
        <f t="shared" si="3"/>
        <v>1</v>
      </c>
      <c r="AE32" s="215">
        <f>IF(AND(E32="Да",OR(AND(F32 = "Да",ISBLANK(G32)),AND(F32 = "Да", G32 = "В соответствии с техническим заданием"),AND(F32 = "Нет",NOT(G32 = "В соответствии с техническим заданием")))),1,0)</f>
        <v>0</v>
      </c>
      <c r="AF32" s="216">
        <f>IF(AND(E32="Да",OR(AND(F32 = "Да",ISBLANK(H32)),AND(F32 = "Да", H32 = "В соответствии с техническим заданием"),AND(F32 = "Нет",NOT(H32 = "В соответствии с техническим заданием")))),1,0)</f>
        <v>0</v>
      </c>
      <c r="AG32" s="216">
        <f>IF(OR(AND(E32="Нет",F32="Нет"),AND(E32="Да",F32="Нет"),AND(E32="Да",F32="Да")),0,1)</f>
        <v>0</v>
      </c>
      <c r="AH32" s="216">
        <f>IF(AND(R32="Россия"),1,0)</f>
        <v>0</v>
      </c>
      <c r="AI32" s="216">
        <f>AA32*AH32</f>
        <v>0</v>
      </c>
    </row>
    <row r="33" spans="1:35" ht="50.1" customHeight="1" x14ac:dyDescent="0.25">
      <c r="A33" s="201" t="s">
        <v>255</v>
      </c>
      <c r="B33" s="201">
        <v>23</v>
      </c>
      <c r="C33" s="201">
        <v>113</v>
      </c>
      <c r="D33" s="202" t="s">
        <v>256</v>
      </c>
      <c r="E33" s="203" t="s">
        <v>74</v>
      </c>
      <c r="F33" s="204" t="s">
        <v>74</v>
      </c>
      <c r="G33" s="205" t="s">
        <v>113</v>
      </c>
      <c r="H33" s="206" t="s">
        <v>113</v>
      </c>
      <c r="I33" s="207"/>
      <c r="J33" s="207" t="s">
        <v>214</v>
      </c>
      <c r="K33" s="208" t="s">
        <v>214</v>
      </c>
      <c r="L33" s="201" t="s">
        <v>215</v>
      </c>
      <c r="M33" s="201">
        <v>2</v>
      </c>
      <c r="N33" s="201" t="s">
        <v>216</v>
      </c>
      <c r="O33" s="209">
        <v>4</v>
      </c>
      <c r="P33" s="201" t="s">
        <v>217</v>
      </c>
      <c r="Q33" s="201" t="s">
        <v>218</v>
      </c>
      <c r="R33" s="204" t="s">
        <v>219</v>
      </c>
      <c r="S33" s="210">
        <v>4883.34</v>
      </c>
      <c r="T33" s="211">
        <v>0</v>
      </c>
      <c r="U33" s="212" t="s">
        <v>188</v>
      </c>
      <c r="V33" s="210">
        <v>0</v>
      </c>
      <c r="W33" s="213">
        <f>ROUND(ROUND(T33,2)*ROUND(M33,3),2)</f>
        <v>0</v>
      </c>
      <c r="X33" s="213">
        <f>ROUND(W33*IF(UPPER(U33)="20%",20,1)*IF(UPPER(U33)="18%",18,1)*IF(UPPER(U33)="10%",10,1)*IF(UPPER(U33)="НДС не облагается",0,1)/100,2)</f>
        <v>0</v>
      </c>
      <c r="Y33" s="213">
        <f>ROUND(X33+W33,2)</f>
        <v>0</v>
      </c>
      <c r="Z33" s="214">
        <f>IF(T33&gt;IF(V33=0,T33,V33),1,0)</f>
        <v>0</v>
      </c>
      <c r="AA33" s="214">
        <f t="shared" si="0"/>
        <v>0</v>
      </c>
      <c r="AB33" s="214">
        <f t="shared" si="1"/>
        <v>0</v>
      </c>
      <c r="AC33" s="214">
        <f t="shared" si="2"/>
        <v>0</v>
      </c>
      <c r="AD33" s="215">
        <f t="shared" si="3"/>
        <v>1</v>
      </c>
      <c r="AE33" s="215">
        <f>IF(AND(E33="Да",OR(AND(F33 = "Да",ISBLANK(G33)),AND(F33 = "Да", G33 = "В соответствии с техническим заданием"),AND(F33 = "Нет",NOT(G33 = "В соответствии с техническим заданием")))),1,0)</f>
        <v>0</v>
      </c>
      <c r="AF33" s="216">
        <f>IF(AND(E33="Да",OR(AND(F33 = "Да",ISBLANK(H33)),AND(F33 = "Да", H33 = "В соответствии с техническим заданием"),AND(F33 = "Нет",NOT(H33 = "В соответствии с техническим заданием")))),1,0)</f>
        <v>0</v>
      </c>
      <c r="AG33" s="216">
        <f>IF(OR(AND(E33="Нет",F33="Нет"),AND(E33="Да",F33="Нет"),AND(E33="Да",F33="Да")),0,1)</f>
        <v>0</v>
      </c>
      <c r="AH33" s="216">
        <f>IF(AND(R33="Россия"),1,0)</f>
        <v>0</v>
      </c>
      <c r="AI33" s="216">
        <f>AA33*AH33</f>
        <v>0</v>
      </c>
    </row>
    <row r="34" spans="1:35" ht="50.1" customHeight="1" x14ac:dyDescent="0.25">
      <c r="A34" s="201" t="s">
        <v>257</v>
      </c>
      <c r="B34" s="201">
        <v>24</v>
      </c>
      <c r="C34" s="201">
        <v>113</v>
      </c>
      <c r="D34" s="202" t="s">
        <v>256</v>
      </c>
      <c r="E34" s="203" t="s">
        <v>74</v>
      </c>
      <c r="F34" s="204" t="s">
        <v>74</v>
      </c>
      <c r="G34" s="205" t="s">
        <v>113</v>
      </c>
      <c r="H34" s="206" t="s">
        <v>113</v>
      </c>
      <c r="I34" s="207"/>
      <c r="J34" s="207" t="s">
        <v>214</v>
      </c>
      <c r="K34" s="208" t="s">
        <v>214</v>
      </c>
      <c r="L34" s="201" t="s">
        <v>215</v>
      </c>
      <c r="M34" s="201">
        <v>2</v>
      </c>
      <c r="N34" s="201" t="s">
        <v>216</v>
      </c>
      <c r="O34" s="209">
        <v>4</v>
      </c>
      <c r="P34" s="201" t="s">
        <v>217</v>
      </c>
      <c r="Q34" s="201" t="s">
        <v>218</v>
      </c>
      <c r="R34" s="204" t="s">
        <v>219</v>
      </c>
      <c r="S34" s="210">
        <v>10733.34</v>
      </c>
      <c r="T34" s="211">
        <v>0</v>
      </c>
      <c r="U34" s="212" t="s">
        <v>188</v>
      </c>
      <c r="V34" s="210">
        <v>0</v>
      </c>
      <c r="W34" s="213">
        <f>ROUND(ROUND(T34,2)*ROUND(M34,3),2)</f>
        <v>0</v>
      </c>
      <c r="X34" s="213">
        <f>ROUND(W34*IF(UPPER(U34)="20%",20,1)*IF(UPPER(U34)="18%",18,1)*IF(UPPER(U34)="10%",10,1)*IF(UPPER(U34)="НДС не облагается",0,1)/100,2)</f>
        <v>0</v>
      </c>
      <c r="Y34" s="213">
        <f>ROUND(X34+W34,2)</f>
        <v>0</v>
      </c>
      <c r="Z34" s="214">
        <f>IF(T34&gt;IF(V34=0,T34,V34),1,0)</f>
        <v>0</v>
      </c>
      <c r="AA34" s="214">
        <f t="shared" si="0"/>
        <v>0</v>
      </c>
      <c r="AB34" s="214">
        <f t="shared" si="1"/>
        <v>0</v>
      </c>
      <c r="AC34" s="214">
        <f t="shared" si="2"/>
        <v>0</v>
      </c>
      <c r="AD34" s="215">
        <f t="shared" si="3"/>
        <v>1</v>
      </c>
      <c r="AE34" s="215">
        <f>IF(AND(E34="Да",OR(AND(F34 = "Да",ISBLANK(G34)),AND(F34 = "Да", G34 = "В соответствии с техническим заданием"),AND(F34 = "Нет",NOT(G34 = "В соответствии с техническим заданием")))),1,0)</f>
        <v>0</v>
      </c>
      <c r="AF34" s="216">
        <f>IF(AND(E34="Да",OR(AND(F34 = "Да",ISBLANK(H34)),AND(F34 = "Да", H34 = "В соответствии с техническим заданием"),AND(F34 = "Нет",NOT(H34 = "В соответствии с техническим заданием")))),1,0)</f>
        <v>0</v>
      </c>
      <c r="AG34" s="216">
        <f>IF(OR(AND(E34="Нет",F34="Нет"),AND(E34="Да",F34="Нет"),AND(E34="Да",F34="Да")),0,1)</f>
        <v>0</v>
      </c>
      <c r="AH34" s="216">
        <f>IF(AND(R34="Россия"),1,0)</f>
        <v>0</v>
      </c>
      <c r="AI34" s="216">
        <f>AA34*AH34</f>
        <v>0</v>
      </c>
    </row>
    <row r="35" spans="1:35" ht="50.1" customHeight="1" x14ac:dyDescent="0.25">
      <c r="A35" s="201" t="s">
        <v>258</v>
      </c>
      <c r="B35" s="201">
        <v>25</v>
      </c>
      <c r="C35" s="201">
        <v>56910</v>
      </c>
      <c r="D35" s="202" t="s">
        <v>259</v>
      </c>
      <c r="E35" s="203" t="s">
        <v>74</v>
      </c>
      <c r="F35" s="204" t="s">
        <v>74</v>
      </c>
      <c r="G35" s="205" t="s">
        <v>113</v>
      </c>
      <c r="H35" s="206" t="s">
        <v>113</v>
      </c>
      <c r="I35" s="207"/>
      <c r="J35" s="207" t="s">
        <v>214</v>
      </c>
      <c r="K35" s="208" t="s">
        <v>214</v>
      </c>
      <c r="L35" s="201" t="s">
        <v>215</v>
      </c>
      <c r="M35" s="201">
        <v>5</v>
      </c>
      <c r="N35" s="201" t="s">
        <v>216</v>
      </c>
      <c r="O35" s="209">
        <v>5</v>
      </c>
      <c r="P35" s="201" t="s">
        <v>217</v>
      </c>
      <c r="Q35" s="201" t="s">
        <v>218</v>
      </c>
      <c r="R35" s="204" t="s">
        <v>219</v>
      </c>
      <c r="S35" s="210">
        <v>4520.8500000000004</v>
      </c>
      <c r="T35" s="211">
        <v>0</v>
      </c>
      <c r="U35" s="212" t="s">
        <v>188</v>
      </c>
      <c r="V35" s="210">
        <v>0</v>
      </c>
      <c r="W35" s="213">
        <f>ROUND(ROUND(T35,2)*ROUND(M35,3),2)</f>
        <v>0</v>
      </c>
      <c r="X35" s="213">
        <f>ROUND(W35*IF(UPPER(U35)="20%",20,1)*IF(UPPER(U35)="18%",18,1)*IF(UPPER(U35)="10%",10,1)*IF(UPPER(U35)="НДС не облагается",0,1)/100,2)</f>
        <v>0</v>
      </c>
      <c r="Y35" s="213">
        <f>ROUND(X35+W35,2)</f>
        <v>0</v>
      </c>
      <c r="Z35" s="214">
        <f>IF(T35&gt;IF(V35=0,T35,V35),1,0)</f>
        <v>0</v>
      </c>
      <c r="AA35" s="214">
        <f t="shared" si="0"/>
        <v>0</v>
      </c>
      <c r="AB35" s="214">
        <f t="shared" si="1"/>
        <v>0</v>
      </c>
      <c r="AC35" s="214">
        <f t="shared" si="2"/>
        <v>0</v>
      </c>
      <c r="AD35" s="215">
        <f t="shared" si="3"/>
        <v>1</v>
      </c>
      <c r="AE35" s="215">
        <f>IF(AND(E35="Да",OR(AND(F35 = "Да",ISBLANK(G35)),AND(F35 = "Да", G35 = "В соответствии с техническим заданием"),AND(F35 = "Нет",NOT(G35 = "В соответствии с техническим заданием")))),1,0)</f>
        <v>0</v>
      </c>
      <c r="AF35" s="216">
        <f>IF(AND(E35="Да",OR(AND(F35 = "Да",ISBLANK(H35)),AND(F35 = "Да", H35 = "В соответствии с техническим заданием"),AND(F35 = "Нет",NOT(H35 = "В соответствии с техническим заданием")))),1,0)</f>
        <v>0</v>
      </c>
      <c r="AG35" s="216">
        <f>IF(OR(AND(E35="Нет",F35="Нет"),AND(E35="Да",F35="Нет"),AND(E35="Да",F35="Да")),0,1)</f>
        <v>0</v>
      </c>
      <c r="AH35" s="216">
        <f>IF(AND(R35="Россия"),1,0)</f>
        <v>0</v>
      </c>
      <c r="AI35" s="216">
        <f>AA35*AH35</f>
        <v>0</v>
      </c>
    </row>
    <row r="36" spans="1:35" ht="50.1" customHeight="1" x14ac:dyDescent="0.25">
      <c r="A36" s="201" t="s">
        <v>260</v>
      </c>
      <c r="B36" s="201">
        <v>26</v>
      </c>
      <c r="C36" s="201">
        <v>56909</v>
      </c>
      <c r="D36" s="202" t="s">
        <v>261</v>
      </c>
      <c r="E36" s="203" t="s">
        <v>74</v>
      </c>
      <c r="F36" s="204" t="s">
        <v>74</v>
      </c>
      <c r="G36" s="205" t="s">
        <v>113</v>
      </c>
      <c r="H36" s="206" t="s">
        <v>113</v>
      </c>
      <c r="I36" s="207"/>
      <c r="J36" s="207" t="s">
        <v>214</v>
      </c>
      <c r="K36" s="208" t="s">
        <v>214</v>
      </c>
      <c r="L36" s="201" t="s">
        <v>215</v>
      </c>
      <c r="M36" s="201">
        <v>2</v>
      </c>
      <c r="N36" s="201" t="s">
        <v>216</v>
      </c>
      <c r="O36" s="209">
        <v>2</v>
      </c>
      <c r="P36" s="201" t="s">
        <v>217</v>
      </c>
      <c r="Q36" s="201" t="s">
        <v>218</v>
      </c>
      <c r="R36" s="204" t="s">
        <v>219</v>
      </c>
      <c r="S36" s="210">
        <v>1808.34</v>
      </c>
      <c r="T36" s="211">
        <v>0</v>
      </c>
      <c r="U36" s="212" t="s">
        <v>188</v>
      </c>
      <c r="V36" s="210">
        <v>0</v>
      </c>
      <c r="W36" s="213">
        <f>ROUND(ROUND(T36,2)*ROUND(M36,3),2)</f>
        <v>0</v>
      </c>
      <c r="X36" s="213">
        <f>ROUND(W36*IF(UPPER(U36)="20%",20,1)*IF(UPPER(U36)="18%",18,1)*IF(UPPER(U36)="10%",10,1)*IF(UPPER(U36)="НДС не облагается",0,1)/100,2)</f>
        <v>0</v>
      </c>
      <c r="Y36" s="213">
        <f>ROUND(X36+W36,2)</f>
        <v>0</v>
      </c>
      <c r="Z36" s="214">
        <f>IF(T36&gt;IF(V36=0,T36,V36),1,0)</f>
        <v>0</v>
      </c>
      <c r="AA36" s="214">
        <f t="shared" si="0"/>
        <v>0</v>
      </c>
      <c r="AB36" s="214">
        <f t="shared" si="1"/>
        <v>0</v>
      </c>
      <c r="AC36" s="214">
        <f t="shared" si="2"/>
        <v>0</v>
      </c>
      <c r="AD36" s="215">
        <f t="shared" si="3"/>
        <v>1</v>
      </c>
      <c r="AE36" s="215">
        <f>IF(AND(E36="Да",OR(AND(F36 = "Да",ISBLANK(G36)),AND(F36 = "Да", G36 = "В соответствии с техническим заданием"),AND(F36 = "Нет",NOT(G36 = "В соответствии с техническим заданием")))),1,0)</f>
        <v>0</v>
      </c>
      <c r="AF36" s="216">
        <f>IF(AND(E36="Да",OR(AND(F36 = "Да",ISBLANK(H36)),AND(F36 = "Да", H36 = "В соответствии с техническим заданием"),AND(F36 = "Нет",NOT(H36 = "В соответствии с техническим заданием")))),1,0)</f>
        <v>0</v>
      </c>
      <c r="AG36" s="216">
        <f>IF(OR(AND(E36="Нет",F36="Нет"),AND(E36="Да",F36="Нет"),AND(E36="Да",F36="Да")),0,1)</f>
        <v>0</v>
      </c>
      <c r="AH36" s="216">
        <f>IF(AND(R36="Россия"),1,0)</f>
        <v>0</v>
      </c>
      <c r="AI36" s="216">
        <f>AA36*AH36</f>
        <v>0</v>
      </c>
    </row>
    <row r="37" spans="1:35" ht="50.1" customHeight="1" x14ac:dyDescent="0.25">
      <c r="A37" s="164" t="s">
        <v>101</v>
      </c>
      <c r="B37" s="164"/>
      <c r="C37" s="164"/>
      <c r="D37" s="164"/>
      <c r="E37" s="164"/>
      <c r="F37" s="164"/>
      <c r="G37" s="164"/>
      <c r="H37" s="164"/>
      <c r="I37" s="164"/>
      <c r="J37" s="164"/>
      <c r="K37" s="164"/>
      <c r="L37" s="164"/>
      <c r="M37" s="164"/>
      <c r="N37" s="164"/>
      <c r="O37" s="164"/>
      <c r="P37" s="164"/>
      <c r="Q37" s="164"/>
      <c r="R37" s="164"/>
      <c r="S37" s="164"/>
      <c r="T37" s="164"/>
      <c r="U37" s="164"/>
      <c r="V37" s="164"/>
      <c r="W37" s="164"/>
      <c r="X37" s="165"/>
      <c r="Y37" s="103">
        <f>SUM(AA8:AA46)</f>
        <v>0</v>
      </c>
      <c r="Z37" s="85"/>
      <c r="AA37" s="84"/>
      <c r="AB37" s="84"/>
      <c r="AC37" s="84"/>
      <c r="AD37" s="84"/>
    </row>
    <row r="38" spans="1:35" ht="50.1" customHeight="1" x14ac:dyDescent="0.25">
      <c r="A38" s="166" t="s">
        <v>102</v>
      </c>
      <c r="B38" s="164"/>
      <c r="C38" s="164"/>
      <c r="D38" s="164"/>
      <c r="E38" s="164"/>
      <c r="F38" s="164"/>
      <c r="G38" s="164"/>
      <c r="H38" s="164"/>
      <c r="I38" s="164"/>
      <c r="J38" s="164"/>
      <c r="K38" s="164"/>
      <c r="L38" s="164"/>
      <c r="M38" s="164"/>
      <c r="N38" s="164"/>
      <c r="O38" s="164"/>
      <c r="P38" s="164"/>
      <c r="Q38" s="164"/>
      <c r="R38" s="164"/>
      <c r="S38" s="164"/>
      <c r="T38" s="164"/>
      <c r="U38" s="164"/>
      <c r="V38" s="164"/>
      <c r="W38" s="164"/>
      <c r="X38" s="165"/>
      <c r="Y38" s="103">
        <f>SUM(AC10:AC39)</f>
        <v>0</v>
      </c>
      <c r="Z38" s="85"/>
      <c r="AA38" s="84"/>
      <c r="AB38" s="84"/>
      <c r="AC38" s="84"/>
      <c r="AD38" s="84"/>
    </row>
    <row r="39" spans="1:35" ht="50.1" customHeight="1" x14ac:dyDescent="0.25">
      <c r="A39" s="166" t="s">
        <v>70</v>
      </c>
      <c r="B39" s="164"/>
      <c r="C39" s="164"/>
      <c r="D39" s="164"/>
      <c r="E39" s="164"/>
      <c r="F39" s="164"/>
      <c r="G39" s="164"/>
      <c r="H39" s="164"/>
      <c r="I39" s="164"/>
      <c r="J39" s="164"/>
      <c r="K39" s="164"/>
      <c r="L39" s="164"/>
      <c r="M39" s="164"/>
      <c r="N39" s="164"/>
      <c r="O39" s="164"/>
      <c r="P39" s="164"/>
      <c r="Q39" s="164"/>
      <c r="R39" s="164"/>
      <c r="S39" s="164"/>
      <c r="T39" s="164"/>
      <c r="U39" s="164"/>
      <c r="V39" s="164"/>
      <c r="W39" s="164"/>
      <c r="X39" s="165"/>
      <c r="Y39" s="103">
        <f>SUM(AB:AB)</f>
        <v>0</v>
      </c>
      <c r="Z39" s="85"/>
      <c r="AA39" s="84"/>
      <c r="AB39" s="84"/>
      <c r="AC39" s="84"/>
      <c r="AD39" s="84"/>
    </row>
    <row r="40" spans="1:35" ht="50.1" customHeight="1" x14ac:dyDescent="0.25">
      <c r="B40" s="138" t="str">
        <f>AL7</f>
        <v xml:space="preserve">*Цена предложения: включает в себя стоимость тары, упаковки, маркировки, погрузо-разгрузочные работы, все налоги, пошлины, </v>
      </c>
      <c r="C40" s="17"/>
      <c r="D40" s="76"/>
      <c r="E40" s="76"/>
      <c r="F40" s="76"/>
      <c r="G40" s="76"/>
      <c r="H40" s="76"/>
      <c r="I40" s="77"/>
      <c r="J40" s="77"/>
      <c r="K40" s="77"/>
      <c r="L40" s="77"/>
      <c r="M40" s="77"/>
      <c r="N40" s="77"/>
      <c r="O40" s="77"/>
      <c r="P40" s="77"/>
      <c r="Q40" s="77"/>
      <c r="R40" s="77"/>
      <c r="S40" s="77"/>
      <c r="T40" s="78"/>
      <c r="U40" s="78"/>
      <c r="V40" s="78"/>
      <c r="W40" s="78"/>
      <c r="X40" s="78"/>
      <c r="Y40" s="79"/>
      <c r="Z40" s="79"/>
    </row>
    <row r="41" spans="1:35" ht="50.1" customHeight="1" x14ac:dyDescent="0.25">
      <c r="B41"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41" s="80"/>
      <c r="E41" s="80"/>
      <c r="F41" s="80"/>
      <c r="G41" s="80"/>
      <c r="H41" s="80"/>
      <c r="I41" s="75"/>
      <c r="J41" s="75"/>
      <c r="K41" s="75"/>
      <c r="L41" s="75"/>
      <c r="M41" s="75"/>
      <c r="N41" s="75"/>
      <c r="O41" s="75"/>
      <c r="P41" s="75"/>
      <c r="Q41" s="75"/>
      <c r="R41" s="75"/>
      <c r="S41" s="75"/>
      <c r="T41" s="81"/>
      <c r="U41" s="81"/>
      <c r="V41" s="81"/>
      <c r="W41" s="81"/>
      <c r="X41" s="81"/>
      <c r="Y41" s="82"/>
      <c r="Z41" s="82"/>
    </row>
    <row r="42" spans="1:35" ht="50.1" customHeight="1" x14ac:dyDescent="0.25">
      <c r="H42" s="19"/>
      <c r="I42" s="18"/>
      <c r="J42" s="18"/>
      <c r="K42" s="18"/>
      <c r="T42" s="21"/>
      <c r="U42" s="21"/>
      <c r="V42" s="21"/>
      <c r="W42" s="21"/>
      <c r="X42" s="21"/>
      <c r="Y42" s="10"/>
      <c r="Z42" s="10"/>
    </row>
    <row r="43" spans="1:35" ht="50.1" customHeight="1" x14ac:dyDescent="0.25">
      <c r="A43" s="13"/>
      <c r="B43" s="13"/>
      <c r="C43" s="13"/>
      <c r="D43" s="1" t="s">
        <v>20</v>
      </c>
      <c r="E43" s="38"/>
      <c r="F43" s="38"/>
      <c r="G43" s="37"/>
      <c r="H43" s="18" t="s">
        <v>60</v>
      </c>
      <c r="I43" s="19"/>
      <c r="J43" s="19"/>
      <c r="K43" s="20"/>
      <c r="L43" s="14"/>
      <c r="M43" s="14"/>
      <c r="N43" s="14"/>
      <c r="O43" s="14"/>
      <c r="P43" s="14"/>
      <c r="Q43" s="14"/>
      <c r="R43" s="14"/>
      <c r="S43" s="14"/>
      <c r="T43" s="20"/>
      <c r="U43" s="20"/>
      <c r="V43" s="20"/>
      <c r="W43" s="20"/>
      <c r="X43" s="20"/>
      <c r="Y43" s="14"/>
      <c r="Z43" s="14"/>
      <c r="AA43" s="71"/>
    </row>
    <row r="44" spans="1:35" ht="50.1" customHeight="1" x14ac:dyDescent="0.25">
      <c r="D44" s="37" t="s">
        <v>8</v>
      </c>
      <c r="E44" s="1"/>
      <c r="F44" s="1"/>
      <c r="G44" s="1"/>
      <c r="H44" s="18"/>
      <c r="I44" s="19"/>
      <c r="J44" s="19"/>
      <c r="K44" s="18"/>
      <c r="T44" s="22"/>
      <c r="U44" s="22"/>
      <c r="V44" s="22"/>
      <c r="W44" s="22"/>
      <c r="X44" s="22"/>
    </row>
    <row r="45" spans="1:35" ht="50.1" customHeight="1" x14ac:dyDescent="0.25">
      <c r="D45" s="1" t="s">
        <v>9</v>
      </c>
      <c r="E45" s="1"/>
      <c r="F45" s="1"/>
      <c r="G45" s="1"/>
      <c r="H45" s="18"/>
      <c r="I45" s="19"/>
      <c r="J45" s="19"/>
      <c r="K45" s="18"/>
      <c r="T45" s="22"/>
      <c r="U45" s="22"/>
      <c r="V45" s="22"/>
      <c r="W45" s="22"/>
      <c r="X45" s="22"/>
    </row>
    <row r="46" spans="1:35" ht="50.1" customHeight="1" x14ac:dyDescent="0.25">
      <c r="H46" s="19"/>
      <c r="I46" s="18"/>
      <c r="J46" s="18"/>
      <c r="K46" s="18"/>
      <c r="T46" s="22"/>
      <c r="U46" s="22"/>
      <c r="V46" s="22"/>
      <c r="W46" s="22"/>
      <c r="X46" s="22"/>
      <c r="Y46" s="10"/>
      <c r="Z46" s="10"/>
    </row>
    <row r="47" spans="1:35" ht="50.1" customHeight="1" x14ac:dyDescent="0.25">
      <c r="H47" s="19"/>
      <c r="I47" s="18"/>
      <c r="J47" s="18"/>
      <c r="K47" s="18"/>
      <c r="T47" s="22"/>
      <c r="U47" s="22"/>
      <c r="V47" s="22"/>
      <c r="W47" s="22"/>
      <c r="X47" s="22"/>
      <c r="Y47" s="10"/>
      <c r="Z47" s="10"/>
    </row>
    <row r="48" spans="1:35"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0"/>
      <c r="Z759" s="10"/>
    </row>
    <row r="760" spans="8:26" ht="50.1" customHeight="1" x14ac:dyDescent="0.25">
      <c r="H760" s="19"/>
      <c r="I760" s="18"/>
      <c r="J760" s="18"/>
      <c r="K760" s="18"/>
      <c r="T760" s="22"/>
      <c r="U760" s="22"/>
      <c r="V760" s="22"/>
      <c r="W760" s="22"/>
      <c r="X760" s="22"/>
      <c r="Y760" s="10"/>
      <c r="Z760" s="10"/>
    </row>
    <row r="761" spans="8:26" ht="50.1" customHeight="1" x14ac:dyDescent="0.25">
      <c r="H761" s="19"/>
      <c r="I761" s="18"/>
      <c r="J761" s="18"/>
      <c r="K761" s="18"/>
      <c r="T761" s="22"/>
      <c r="U761" s="22"/>
      <c r="V761" s="22"/>
      <c r="W761" s="22"/>
      <c r="X761" s="22"/>
      <c r="Y761" s="10"/>
      <c r="Z761" s="10"/>
    </row>
    <row r="762" spans="8:26" ht="50.1" customHeight="1" x14ac:dyDescent="0.25">
      <c r="H762" s="19"/>
      <c r="I762" s="18"/>
      <c r="J762" s="18"/>
      <c r="K762" s="18"/>
      <c r="T762" s="22"/>
      <c r="U762" s="22"/>
      <c r="V762" s="22"/>
      <c r="W762" s="22"/>
      <c r="X762" s="22"/>
      <c r="Y762" s="10"/>
      <c r="Z762" s="10"/>
    </row>
    <row r="763" spans="8:26" ht="50.1" customHeight="1" x14ac:dyDescent="0.25">
      <c r="H763" s="19"/>
      <c r="I763" s="18"/>
      <c r="J763" s="18"/>
      <c r="K763" s="18"/>
      <c r="T763" s="22"/>
      <c r="U763" s="22"/>
      <c r="V763" s="22"/>
      <c r="W763" s="22"/>
      <c r="X763" s="22"/>
      <c r="Y763" s="10"/>
      <c r="Z763" s="10"/>
    </row>
    <row r="764" spans="8:26" ht="50.1" customHeight="1" x14ac:dyDescent="0.25">
      <c r="H764" s="19"/>
      <c r="I764" s="18"/>
      <c r="J764" s="18"/>
      <c r="K764" s="18"/>
      <c r="T764" s="22"/>
      <c r="U764" s="22"/>
      <c r="V764" s="22"/>
      <c r="W764" s="22"/>
      <c r="X764" s="22"/>
      <c r="Y764" s="10"/>
      <c r="Z764" s="10"/>
    </row>
    <row r="765" spans="8:26" ht="50.1" customHeight="1" x14ac:dyDescent="0.25">
      <c r="H765" s="19"/>
      <c r="I765" s="18"/>
      <c r="J765" s="18"/>
      <c r="K765" s="18"/>
      <c r="T765" s="22"/>
      <c r="U765" s="22"/>
      <c r="V765" s="22"/>
      <c r="W765" s="22"/>
      <c r="X765" s="22"/>
      <c r="Y765" s="10"/>
      <c r="Z765" s="10"/>
    </row>
    <row r="766" spans="8:26" ht="50.1" customHeight="1" x14ac:dyDescent="0.25">
      <c r="H766" s="19"/>
      <c r="I766" s="18"/>
      <c r="J766" s="18"/>
      <c r="K766" s="18"/>
      <c r="T766" s="22"/>
      <c r="U766" s="22"/>
      <c r="V766" s="22"/>
      <c r="W766" s="22"/>
      <c r="X766" s="22"/>
      <c r="Y766" s="10"/>
      <c r="Z766" s="10"/>
    </row>
    <row r="767" spans="8:26" ht="50.1" customHeight="1" x14ac:dyDescent="0.25">
      <c r="H767" s="19"/>
      <c r="I767" s="18"/>
      <c r="J767" s="18"/>
      <c r="K767" s="18"/>
      <c r="T767" s="22"/>
      <c r="U767" s="22"/>
      <c r="V767" s="22"/>
      <c r="W767" s="22"/>
      <c r="X767" s="22"/>
      <c r="Y767" s="10"/>
      <c r="Z767" s="10"/>
    </row>
    <row r="768" spans="8:26" ht="50.1" customHeight="1" x14ac:dyDescent="0.25">
      <c r="H768" s="19"/>
      <c r="I768" s="18"/>
      <c r="J768" s="18"/>
      <c r="K768" s="18"/>
      <c r="T768" s="22"/>
      <c r="U768" s="22"/>
      <c r="V768" s="22"/>
      <c r="W768" s="22"/>
      <c r="X768" s="22"/>
      <c r="Y768" s="10"/>
      <c r="Z768" s="10"/>
    </row>
    <row r="769" spans="8:26" ht="50.1" customHeight="1" x14ac:dyDescent="0.25">
      <c r="H769" s="19"/>
      <c r="I769" s="18"/>
      <c r="J769" s="18"/>
      <c r="K769" s="18"/>
      <c r="T769" s="22"/>
      <c r="U769" s="22"/>
      <c r="V769" s="22"/>
      <c r="W769" s="22"/>
      <c r="X769" s="22"/>
      <c r="Y769" s="10"/>
      <c r="Z769" s="10"/>
    </row>
    <row r="770" spans="8:26" ht="50.1" customHeight="1" x14ac:dyDescent="0.25">
      <c r="H770" s="19"/>
      <c r="I770" s="18"/>
      <c r="J770" s="18"/>
      <c r="K770" s="18"/>
      <c r="T770" s="22"/>
      <c r="U770" s="22"/>
      <c r="V770" s="22"/>
      <c r="W770" s="22"/>
      <c r="X770" s="22"/>
      <c r="Y770" s="10"/>
      <c r="Z770" s="10"/>
    </row>
    <row r="771" spans="8:26" ht="50.1" customHeight="1" x14ac:dyDescent="0.25">
      <c r="H771" s="19"/>
      <c r="I771" s="18"/>
      <c r="J771" s="18"/>
      <c r="K771" s="18"/>
      <c r="T771" s="22"/>
      <c r="U771" s="22"/>
      <c r="V771" s="22"/>
      <c r="W771" s="22"/>
      <c r="X771" s="22"/>
      <c r="Y771" s="10"/>
      <c r="Z771" s="10"/>
    </row>
    <row r="772" spans="8:26" ht="50.1" customHeight="1" x14ac:dyDescent="0.25">
      <c r="H772" s="19"/>
      <c r="I772" s="18"/>
      <c r="J772" s="18"/>
      <c r="K772" s="18"/>
      <c r="T772" s="22"/>
      <c r="U772" s="22"/>
      <c r="V772" s="22"/>
      <c r="W772" s="22"/>
      <c r="X772" s="22"/>
      <c r="Y772" s="10"/>
      <c r="Z772" s="10"/>
    </row>
    <row r="773" spans="8:26" ht="50.1" customHeight="1" x14ac:dyDescent="0.25">
      <c r="H773" s="19"/>
      <c r="I773" s="18"/>
      <c r="J773" s="18"/>
      <c r="K773" s="18"/>
      <c r="T773" s="22"/>
      <c r="U773" s="22"/>
      <c r="V773" s="22"/>
      <c r="W773" s="22"/>
      <c r="X773" s="22"/>
      <c r="Y773" s="10"/>
      <c r="Z773" s="10"/>
    </row>
    <row r="774" spans="8:26" ht="50.1" customHeight="1" x14ac:dyDescent="0.25">
      <c r="H774" s="19"/>
      <c r="I774" s="18"/>
      <c r="J774" s="18"/>
      <c r="K774" s="18"/>
      <c r="T774" s="22"/>
      <c r="U774" s="22"/>
      <c r="V774" s="22"/>
      <c r="W774" s="22"/>
      <c r="X774" s="22"/>
      <c r="Y774" s="10"/>
      <c r="Z774" s="10"/>
    </row>
    <row r="775" spans="8:26" ht="50.1" customHeight="1" x14ac:dyDescent="0.25">
      <c r="H775" s="19"/>
      <c r="I775" s="18"/>
      <c r="J775" s="18"/>
      <c r="K775" s="18"/>
      <c r="T775" s="22"/>
      <c r="U775" s="22"/>
      <c r="V775" s="22"/>
      <c r="W775" s="22"/>
      <c r="X775" s="22"/>
      <c r="Y775" s="10"/>
      <c r="Z775" s="10"/>
    </row>
    <row r="776" spans="8:26" ht="50.1" customHeight="1" x14ac:dyDescent="0.25">
      <c r="H776" s="19"/>
      <c r="I776" s="18"/>
      <c r="J776" s="18"/>
      <c r="K776" s="18"/>
      <c r="T776" s="22"/>
      <c r="U776" s="22"/>
      <c r="V776" s="22"/>
      <c r="W776" s="22"/>
      <c r="X776" s="22"/>
      <c r="Y776" s="10"/>
      <c r="Z776" s="10"/>
    </row>
    <row r="777" spans="8:26" ht="50.1" customHeight="1" x14ac:dyDescent="0.25">
      <c r="H777" s="19"/>
      <c r="I777" s="18"/>
      <c r="J777" s="18"/>
      <c r="K777" s="18"/>
      <c r="T777" s="22"/>
      <c r="U777" s="22"/>
      <c r="V777" s="22"/>
      <c r="W777" s="22"/>
      <c r="X777" s="22"/>
      <c r="Y777" s="10"/>
      <c r="Z777" s="10"/>
    </row>
    <row r="778" spans="8:26" ht="50.1" customHeight="1" x14ac:dyDescent="0.25">
      <c r="H778" s="19"/>
      <c r="I778" s="18"/>
      <c r="J778" s="18"/>
      <c r="K778" s="18"/>
      <c r="T778" s="22"/>
      <c r="U778" s="22"/>
      <c r="V778" s="22"/>
      <c r="W778" s="22"/>
      <c r="X778" s="22"/>
      <c r="Y778" s="10"/>
      <c r="Z778" s="10"/>
    </row>
    <row r="779" spans="8:26" ht="50.1" customHeight="1" x14ac:dyDescent="0.25">
      <c r="H779" s="19"/>
      <c r="I779" s="18"/>
      <c r="J779" s="18"/>
      <c r="K779" s="18"/>
      <c r="T779" s="22"/>
      <c r="U779" s="22"/>
      <c r="V779" s="22"/>
      <c r="W779" s="22"/>
      <c r="X779" s="22"/>
      <c r="Y779" s="10"/>
      <c r="Z779" s="10"/>
    </row>
    <row r="780" spans="8:26" ht="50.1" customHeight="1" x14ac:dyDescent="0.25">
      <c r="H780" s="19"/>
      <c r="I780" s="18"/>
      <c r="J780" s="18"/>
      <c r="K780" s="18"/>
      <c r="T780" s="22"/>
      <c r="U780" s="22"/>
      <c r="V780" s="22"/>
      <c r="W780" s="22"/>
      <c r="X780" s="22"/>
      <c r="Y780" s="10"/>
      <c r="Z780" s="10"/>
    </row>
    <row r="781" spans="8:26" ht="50.1" customHeight="1" x14ac:dyDescent="0.25">
      <c r="H781" s="19"/>
      <c r="I781" s="18"/>
      <c r="J781" s="18"/>
      <c r="K781" s="18"/>
      <c r="T781" s="22"/>
      <c r="U781" s="22"/>
      <c r="V781" s="22"/>
      <c r="W781" s="22"/>
      <c r="X781" s="22"/>
      <c r="Y781" s="10"/>
      <c r="Z781" s="10"/>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H999" s="19"/>
      <c r="I999" s="18"/>
      <c r="J999" s="18"/>
      <c r="K999" s="18"/>
      <c r="T999" s="22"/>
      <c r="U999" s="22"/>
      <c r="V999" s="22"/>
      <c r="W999" s="22"/>
      <c r="X999" s="22"/>
      <c r="Y999" s="11"/>
      <c r="Z999" s="11"/>
    </row>
    <row r="1000" spans="8:26" ht="50.1" customHeight="1" x14ac:dyDescent="0.25">
      <c r="H1000" s="19"/>
      <c r="I1000" s="18"/>
      <c r="J1000" s="18"/>
      <c r="K1000" s="18"/>
      <c r="T1000" s="22"/>
      <c r="U1000" s="22"/>
      <c r="V1000" s="22"/>
      <c r="W1000" s="22"/>
      <c r="X1000" s="22"/>
      <c r="Y1000" s="11"/>
      <c r="Z1000" s="11"/>
    </row>
    <row r="1001" spans="8:26" ht="50.1" customHeight="1" x14ac:dyDescent="0.25">
      <c r="H1001" s="19"/>
      <c r="I1001" s="18"/>
      <c r="J1001" s="18"/>
      <c r="K1001" s="18"/>
      <c r="T1001" s="22"/>
      <c r="U1001" s="22"/>
      <c r="V1001" s="22"/>
      <c r="W1001" s="22"/>
      <c r="X1001" s="22"/>
      <c r="Y1001" s="11"/>
      <c r="Z1001" s="11"/>
    </row>
    <row r="1002" spans="8:26" ht="50.1" customHeight="1" x14ac:dyDescent="0.25">
      <c r="H1002" s="19"/>
      <c r="I1002" s="18"/>
      <c r="J1002" s="18"/>
      <c r="K1002" s="18"/>
      <c r="T1002" s="22"/>
      <c r="U1002" s="22"/>
      <c r="V1002" s="22"/>
      <c r="W1002" s="22"/>
      <c r="X1002" s="22"/>
      <c r="Y1002" s="11"/>
      <c r="Z1002" s="11"/>
    </row>
    <row r="1003" spans="8:26" ht="50.1" customHeight="1" x14ac:dyDescent="0.25">
      <c r="H1003" s="19"/>
      <c r="I1003" s="18"/>
      <c r="J1003" s="18"/>
      <c r="K1003" s="18"/>
      <c r="T1003" s="22"/>
      <c r="U1003" s="22"/>
      <c r="V1003" s="22"/>
      <c r="W1003" s="22"/>
      <c r="X1003" s="22"/>
      <c r="Y1003" s="11"/>
      <c r="Z1003" s="11"/>
    </row>
    <row r="1004" spans="8:26" ht="50.1" customHeight="1" x14ac:dyDescent="0.25">
      <c r="H1004" s="19"/>
      <c r="I1004" s="18"/>
      <c r="J1004" s="18"/>
      <c r="K1004" s="18"/>
      <c r="T1004" s="22"/>
      <c r="U1004" s="22"/>
      <c r="V1004" s="22"/>
      <c r="W1004" s="22"/>
      <c r="X1004" s="22"/>
      <c r="Y1004" s="11"/>
      <c r="Z1004" s="11"/>
    </row>
    <row r="1005" spans="8:26" ht="50.1" customHeight="1" x14ac:dyDescent="0.25">
      <c r="H1005" s="19"/>
      <c r="I1005" s="18"/>
      <c r="J1005" s="18"/>
      <c r="K1005" s="18"/>
      <c r="T1005" s="22"/>
      <c r="U1005" s="22"/>
      <c r="V1005" s="22"/>
      <c r="W1005" s="22"/>
      <c r="X1005" s="22"/>
      <c r="Y1005" s="11"/>
      <c r="Z1005" s="11"/>
    </row>
    <row r="1006" spans="8:26" ht="50.1" customHeight="1" x14ac:dyDescent="0.25">
      <c r="H1006" s="19"/>
      <c r="I1006" s="18"/>
      <c r="J1006" s="18"/>
      <c r="K1006" s="18"/>
      <c r="T1006" s="22"/>
      <c r="U1006" s="22"/>
      <c r="V1006" s="22"/>
      <c r="W1006" s="22"/>
      <c r="X1006" s="22"/>
      <c r="Y1006" s="11"/>
      <c r="Z1006" s="11"/>
    </row>
    <row r="1007" spans="8:26" ht="50.1" customHeight="1" x14ac:dyDescent="0.25">
      <c r="H1007" s="19"/>
      <c r="I1007" s="18"/>
      <c r="J1007" s="18"/>
      <c r="K1007" s="18"/>
      <c r="T1007" s="22"/>
      <c r="U1007" s="22"/>
      <c r="V1007" s="22"/>
      <c r="W1007" s="22"/>
      <c r="X1007" s="22"/>
      <c r="Y1007" s="11"/>
      <c r="Z1007" s="11"/>
    </row>
    <row r="1008" spans="8:26" ht="50.1" customHeight="1" x14ac:dyDescent="0.25">
      <c r="H1008" s="19"/>
      <c r="I1008" s="18"/>
      <c r="J1008" s="18"/>
      <c r="K1008" s="18"/>
      <c r="T1008" s="22"/>
      <c r="U1008" s="22"/>
      <c r="V1008" s="22"/>
      <c r="W1008" s="22"/>
      <c r="X1008" s="22"/>
      <c r="Y1008" s="11"/>
      <c r="Z1008" s="11"/>
    </row>
    <row r="1009" spans="8:26" ht="50.1" customHeight="1" x14ac:dyDescent="0.25">
      <c r="H1009" s="19"/>
      <c r="I1009" s="18"/>
      <c r="J1009" s="18"/>
      <c r="K1009" s="18"/>
      <c r="T1009" s="22"/>
      <c r="U1009" s="22"/>
      <c r="V1009" s="22"/>
      <c r="W1009" s="22"/>
      <c r="X1009" s="22"/>
      <c r="Y1009" s="11"/>
      <c r="Z1009" s="11"/>
    </row>
    <row r="1010" spans="8:26" ht="50.1" customHeight="1" x14ac:dyDescent="0.25">
      <c r="H1010" s="19"/>
      <c r="I1010" s="18"/>
      <c r="J1010" s="18"/>
      <c r="K1010" s="18"/>
      <c r="T1010" s="22"/>
      <c r="U1010" s="22"/>
      <c r="V1010" s="22"/>
      <c r="W1010" s="22"/>
      <c r="X1010" s="22"/>
      <c r="Y1010" s="11"/>
      <c r="Z1010" s="11"/>
    </row>
    <row r="1011" spans="8:26" ht="50.1" customHeight="1" x14ac:dyDescent="0.25">
      <c r="H1011" s="19"/>
      <c r="I1011" s="18"/>
      <c r="J1011" s="18"/>
      <c r="K1011" s="18"/>
      <c r="T1011" s="22"/>
      <c r="U1011" s="22"/>
      <c r="V1011" s="22"/>
      <c r="W1011" s="22"/>
      <c r="X1011" s="22"/>
      <c r="Y1011" s="11"/>
      <c r="Z1011" s="11"/>
    </row>
    <row r="1012" spans="8:26" ht="50.1" customHeight="1" x14ac:dyDescent="0.25">
      <c r="H1012" s="19"/>
      <c r="I1012" s="18"/>
      <c r="J1012" s="18"/>
      <c r="K1012" s="18"/>
      <c r="T1012" s="22"/>
      <c r="U1012" s="22"/>
      <c r="V1012" s="22"/>
      <c r="W1012" s="22"/>
      <c r="X1012" s="22"/>
      <c r="Y1012" s="11"/>
      <c r="Z1012" s="11"/>
    </row>
    <row r="1013" spans="8:26" ht="50.1" customHeight="1" x14ac:dyDescent="0.25">
      <c r="H1013" s="19"/>
      <c r="I1013" s="18"/>
      <c r="J1013" s="18"/>
      <c r="K1013" s="18"/>
      <c r="T1013" s="22"/>
      <c r="U1013" s="22"/>
      <c r="V1013" s="22"/>
      <c r="W1013" s="22"/>
      <c r="X1013" s="22"/>
      <c r="Y1013" s="11"/>
      <c r="Z1013" s="11"/>
    </row>
    <row r="1014" spans="8:26" ht="50.1" customHeight="1" x14ac:dyDescent="0.25">
      <c r="H1014" s="19"/>
      <c r="I1014" s="18"/>
      <c r="J1014" s="18"/>
      <c r="K1014" s="18"/>
      <c r="T1014" s="22"/>
      <c r="U1014" s="22"/>
      <c r="V1014" s="22"/>
      <c r="W1014" s="22"/>
      <c r="X1014" s="22"/>
      <c r="Y1014" s="11"/>
      <c r="Z1014" s="11"/>
    </row>
    <row r="1015" spans="8:26" ht="50.1" customHeight="1" x14ac:dyDescent="0.25">
      <c r="H1015" s="19"/>
      <c r="I1015" s="18"/>
      <c r="J1015" s="18"/>
      <c r="K1015" s="18"/>
      <c r="T1015" s="22"/>
      <c r="U1015" s="22"/>
      <c r="V1015" s="22"/>
      <c r="W1015" s="22"/>
      <c r="X1015" s="22"/>
      <c r="Y1015" s="11"/>
      <c r="Z1015" s="11"/>
    </row>
    <row r="1016" spans="8:26" ht="50.1" customHeight="1" x14ac:dyDescent="0.25">
      <c r="H1016" s="19"/>
      <c r="I1016" s="18"/>
      <c r="J1016" s="18"/>
      <c r="K1016" s="18"/>
      <c r="T1016" s="22"/>
      <c r="U1016" s="22"/>
      <c r="V1016" s="22"/>
      <c r="W1016" s="22"/>
      <c r="X1016" s="22"/>
      <c r="Y1016" s="11"/>
      <c r="Z1016" s="11"/>
    </row>
    <row r="1017" spans="8:26" ht="50.1" customHeight="1" x14ac:dyDescent="0.25">
      <c r="H1017" s="19"/>
      <c r="I1017" s="18"/>
      <c r="J1017" s="18"/>
      <c r="K1017" s="18"/>
      <c r="T1017" s="22"/>
      <c r="U1017" s="22"/>
      <c r="V1017" s="22"/>
      <c r="W1017" s="22"/>
      <c r="X1017" s="22"/>
      <c r="Y1017" s="11"/>
      <c r="Z1017" s="11"/>
    </row>
    <row r="1018" spans="8:26" ht="50.1" customHeight="1" x14ac:dyDescent="0.25">
      <c r="H1018" s="19"/>
      <c r="I1018" s="18"/>
      <c r="J1018" s="18"/>
      <c r="K1018" s="18"/>
      <c r="T1018" s="22"/>
      <c r="U1018" s="22"/>
      <c r="V1018" s="22"/>
      <c r="W1018" s="22"/>
      <c r="X1018" s="22"/>
      <c r="Y1018" s="11"/>
      <c r="Z1018" s="11"/>
    </row>
    <row r="1019" spans="8:26" ht="50.1" customHeight="1" x14ac:dyDescent="0.25">
      <c r="H1019" s="19"/>
      <c r="I1019" s="18"/>
      <c r="J1019" s="18"/>
      <c r="K1019" s="18"/>
      <c r="T1019" s="22"/>
      <c r="U1019" s="22"/>
      <c r="V1019" s="22"/>
      <c r="W1019" s="22"/>
      <c r="X1019" s="22"/>
      <c r="Y1019" s="11"/>
      <c r="Z1019" s="11"/>
    </row>
    <row r="1020" spans="8:26" ht="50.1" customHeight="1" x14ac:dyDescent="0.25">
      <c r="H1020" s="19"/>
      <c r="I1020" s="18"/>
      <c r="J1020" s="18"/>
      <c r="K1020" s="18"/>
      <c r="T1020" s="22"/>
      <c r="U1020" s="22"/>
      <c r="V1020" s="22"/>
      <c r="W1020" s="22"/>
      <c r="X1020" s="22"/>
      <c r="Y1020" s="11"/>
      <c r="Z1020" s="11"/>
    </row>
    <row r="1021" spans="8:26" ht="50.1" customHeight="1" x14ac:dyDescent="0.25">
      <c r="H1021" s="19"/>
      <c r="I1021" s="18"/>
      <c r="J1021" s="18"/>
      <c r="K1021" s="18"/>
      <c r="T1021" s="22"/>
      <c r="U1021" s="22"/>
      <c r="V1021" s="22"/>
      <c r="W1021" s="22"/>
      <c r="X1021" s="22"/>
      <c r="Y1021" s="11"/>
      <c r="Z1021" s="11"/>
    </row>
    <row r="1022" spans="8:26" ht="50.1" customHeight="1" x14ac:dyDescent="0.25">
      <c r="Y1022" s="11"/>
      <c r="Z1022" s="11"/>
    </row>
    <row r="1023" spans="8:26" ht="50.1" customHeight="1" x14ac:dyDescent="0.25">
      <c r="Y1023" s="11"/>
      <c r="Z1023" s="11"/>
    </row>
    <row r="1024" spans="8: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c r="Y1145" s="11"/>
      <c r="Z1145" s="11"/>
    </row>
    <row r="1146" spans="25:26" ht="50.1" customHeight="1" x14ac:dyDescent="0.25">
      <c r="Y1146" s="11"/>
      <c r="Z1146" s="11"/>
    </row>
    <row r="1147" spans="25:26" ht="50.1" customHeight="1" x14ac:dyDescent="0.25">
      <c r="Y1147" s="11"/>
      <c r="Z1147" s="11"/>
    </row>
    <row r="1148" spans="25:26" ht="50.1" customHeight="1" x14ac:dyDescent="0.25">
      <c r="Y1148" s="11"/>
      <c r="Z1148" s="11"/>
    </row>
    <row r="1149" spans="25:26" ht="50.1" customHeight="1" x14ac:dyDescent="0.25">
      <c r="Y1149" s="11"/>
      <c r="Z1149" s="11"/>
    </row>
    <row r="1150" spans="25:26" ht="50.1" customHeight="1" x14ac:dyDescent="0.25">
      <c r="Y1150" s="11"/>
      <c r="Z1150" s="11"/>
    </row>
    <row r="1151" spans="25:26" ht="50.1" customHeight="1" x14ac:dyDescent="0.25">
      <c r="Y1151" s="11"/>
      <c r="Z1151" s="11"/>
    </row>
    <row r="1152" spans="25:26" ht="50.1" customHeight="1" x14ac:dyDescent="0.25">
      <c r="Y1152" s="11"/>
      <c r="Z1152" s="11"/>
    </row>
    <row r="1153" spans="25:26" ht="50.1" customHeight="1" x14ac:dyDescent="0.25">
      <c r="Y1153" s="11"/>
      <c r="Z1153" s="11"/>
    </row>
    <row r="1154" spans="25:26" ht="50.1" customHeight="1" x14ac:dyDescent="0.25">
      <c r="Y1154" s="11"/>
      <c r="Z1154" s="11"/>
    </row>
    <row r="1155" spans="25:26" ht="50.1" customHeight="1" x14ac:dyDescent="0.25">
      <c r="Y1155" s="11"/>
      <c r="Z1155" s="11"/>
    </row>
    <row r="1156" spans="25:26" ht="50.1" customHeight="1" x14ac:dyDescent="0.25">
      <c r="Y1156" s="11"/>
      <c r="Z1156" s="11"/>
    </row>
    <row r="1157" spans="25:26" ht="50.1" customHeight="1" x14ac:dyDescent="0.25">
      <c r="Y1157" s="11"/>
      <c r="Z1157" s="11"/>
    </row>
    <row r="1158" spans="25:26" ht="50.1" customHeight="1" x14ac:dyDescent="0.25">
      <c r="Y1158" s="11"/>
      <c r="Z1158" s="11"/>
    </row>
    <row r="1159" spans="25:26" ht="50.1" customHeight="1" x14ac:dyDescent="0.25">
      <c r="Y1159" s="11"/>
      <c r="Z1159" s="11"/>
    </row>
    <row r="1160" spans="25:26" ht="50.1" customHeight="1" x14ac:dyDescent="0.25">
      <c r="Y1160" s="11"/>
      <c r="Z1160" s="11"/>
    </row>
    <row r="1161" spans="25:26" ht="50.1" customHeight="1" x14ac:dyDescent="0.25">
      <c r="Y1161" s="11"/>
      <c r="Z1161" s="11"/>
    </row>
    <row r="1162" spans="25:26" ht="50.1" customHeight="1" x14ac:dyDescent="0.25"/>
    <row r="1163" spans="25:26" ht="50.1" customHeight="1" x14ac:dyDescent="0.25"/>
    <row r="1164" spans="25:26" ht="50.1" customHeight="1" x14ac:dyDescent="0.25"/>
    <row r="1165" spans="25:26" ht="50.1" customHeight="1" x14ac:dyDescent="0.25"/>
    <row r="1166" spans="25:26" ht="50.1" customHeight="1" x14ac:dyDescent="0.25"/>
    <row r="1167" spans="25:26" ht="50.1" customHeight="1" x14ac:dyDescent="0.25"/>
    <row r="1168" spans="25:26"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43:G43" name="Диапазон4"/>
    <protectedRange sqref="D44" name="Диапазон5"/>
    <protectedRange sqref="H43" name="ПодписантФИО"/>
    <protectedRange sqref="R11:R36" name="ППРФ925_1"/>
    <protectedRange sqref="I11:K36" name="Диапазон2_1_2"/>
    <protectedRange sqref="T11:U36" name="Диапазон3_1_1"/>
    <protectedRange sqref="G11:G36" name="Диапазон2_1_1_1"/>
    <protectedRange sqref="F11:F36" name="Диапазон8_1"/>
  </protectedRanges>
  <mergeCells count="16">
    <mergeCell ref="AK1:AP2"/>
    <mergeCell ref="H5:Y5"/>
    <mergeCell ref="A37:X37"/>
    <mergeCell ref="A38:X38"/>
    <mergeCell ref="A39:X39"/>
    <mergeCell ref="AE8:AH8"/>
    <mergeCell ref="H1:Q1"/>
    <mergeCell ref="B3:D3"/>
    <mergeCell ref="B6:D6"/>
    <mergeCell ref="E6:M6"/>
    <mergeCell ref="H2:Q2"/>
    <mergeCell ref="F8:Y8"/>
    <mergeCell ref="H3:Q3"/>
    <mergeCell ref="H4:Y4"/>
    <mergeCell ref="H7:Q7"/>
    <mergeCell ref="AE7:AH7"/>
  </mergeCells>
  <conditionalFormatting sqref="T11:T36">
    <cfRule type="expression" dxfId="1" priority="2">
      <formula>T11&gt;IF(#REF!=0,T11,#REF!)</formula>
    </cfRule>
  </conditionalFormatting>
  <conditionalFormatting sqref="Y11:Y36">
    <cfRule type="expression" dxfId="0" priority="1">
      <formula>$Y$11&gt;$S$11</formula>
    </cfRule>
  </conditionalFormatting>
  <dataValidations count="5">
    <dataValidation type="list" sqref="J11:K36">
      <formula1>$AO$3:$AP$3</formula1>
    </dataValidation>
    <dataValidation type="list" allowBlank="1" showInputMessage="1" showErrorMessage="1" sqref="R11:R36">
      <formula1>$AL$5:$AM$5</formula1>
    </dataValidation>
    <dataValidation sqref="G11:H36"/>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36">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F36">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135</v>
      </c>
      <c r="B1" s="176"/>
      <c r="C1" s="176"/>
      <c r="D1" s="176"/>
      <c r="E1" s="176"/>
      <c r="F1" s="176"/>
      <c r="G1" s="176"/>
    </row>
    <row r="2" spans="1:7" ht="53.45" customHeight="1" thickBot="1" x14ac:dyDescent="0.3">
      <c r="A2" s="177" t="s">
        <v>136</v>
      </c>
      <c r="B2" s="177"/>
      <c r="C2" s="177"/>
      <c r="D2" s="177"/>
      <c r="E2" s="177"/>
      <c r="F2" s="177"/>
      <c r="G2" s="177"/>
    </row>
    <row r="3" spans="1:7" ht="57.75" thickBot="1" x14ac:dyDescent="0.3">
      <c r="A3" s="111" t="s">
        <v>31</v>
      </c>
      <c r="B3" s="112" t="s">
        <v>137</v>
      </c>
      <c r="C3" s="112" t="s">
        <v>138</v>
      </c>
      <c r="D3" s="112" t="s">
        <v>139</v>
      </c>
      <c r="E3" s="112" t="s">
        <v>140</v>
      </c>
      <c r="F3" s="112" t="s">
        <v>141</v>
      </c>
      <c r="G3" s="112" t="s">
        <v>142</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143</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144</v>
      </c>
      <c r="B10" s="181"/>
      <c r="C10" s="181"/>
      <c r="D10" s="181"/>
      <c r="E10" s="181"/>
      <c r="F10" s="181"/>
      <c r="G10" s="181"/>
    </row>
    <row r="11" spans="1:7" ht="14.45" x14ac:dyDescent="0.3">
      <c r="A11" s="114"/>
      <c r="B11" s="115"/>
      <c r="C11" s="115"/>
      <c r="D11" s="115"/>
      <c r="E11" s="115"/>
      <c r="F11" s="115"/>
      <c r="G11" s="115"/>
    </row>
    <row r="12" spans="1:7" x14ac:dyDescent="0.25">
      <c r="A12" s="116" t="s">
        <v>145</v>
      </c>
      <c r="B12" s="115"/>
      <c r="C12" s="115"/>
      <c r="D12" s="115"/>
      <c r="E12" s="115"/>
      <c r="F12" s="115"/>
      <c r="G12" s="115"/>
    </row>
    <row r="13" spans="1:7" x14ac:dyDescent="0.25">
      <c r="A13" s="116" t="s">
        <v>146</v>
      </c>
      <c r="B13" s="115"/>
      <c r="C13" s="115"/>
      <c r="D13" s="115"/>
      <c r="E13" s="115"/>
      <c r="F13" s="115"/>
      <c r="G13" s="115"/>
    </row>
    <row r="14" spans="1:7" x14ac:dyDescent="0.25">
      <c r="A14" s="116" t="s">
        <v>147</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105</v>
      </c>
      <c r="G1" s="185"/>
      <c r="H1" s="185"/>
      <c r="I1" s="185"/>
    </row>
    <row r="2" spans="1:17" ht="18.75" x14ac:dyDescent="0.3">
      <c r="B2" s="28" t="s">
        <v>59</v>
      </c>
      <c r="G2" s="33"/>
      <c r="H2" s="33"/>
      <c r="I2" s="33"/>
    </row>
    <row r="3" spans="1:17" ht="21.75" customHeight="1" x14ac:dyDescent="0.25">
      <c r="B3" s="169" t="str">
        <f>'1.1.'!B3</f>
        <v>Запрос предложений в электронной форме</v>
      </c>
      <c r="C3" s="169"/>
      <c r="D3" s="169"/>
      <c r="E3" s="16" t="s">
        <v>18</v>
      </c>
      <c r="F3" s="16">
        <f>'1.1.'!D4</f>
        <v>263005</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105</v>
      </c>
    </row>
    <row r="2" spans="1:13" s="15" customFormat="1" ht="18.75" x14ac:dyDescent="0.3">
      <c r="A2" s="28" t="s">
        <v>57</v>
      </c>
    </row>
    <row r="3" spans="1:13" ht="15.75" x14ac:dyDescent="0.25">
      <c r="B3" s="34" t="str">
        <f>'1.1.'!B3</f>
        <v>Запрос предложений в электронной форме</v>
      </c>
      <c r="C3" s="144" t="s">
        <v>18</v>
      </c>
      <c r="D3" s="144">
        <f>'1.1.'!D4</f>
        <v>263005</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105</v>
      </c>
    </row>
    <row r="2" spans="1:2" ht="18.75" x14ac:dyDescent="0.3">
      <c r="A2" s="28" t="s">
        <v>58</v>
      </c>
    </row>
    <row r="3" spans="1:2" ht="15.75" x14ac:dyDescent="0.25">
      <c r="A3" s="35" t="str">
        <f>CONCATENATE('1.1.'!B3," №")</f>
        <v>Запрос предложений в электронной форме №</v>
      </c>
      <c r="B3" s="16">
        <f>'1.1.'!D4</f>
        <v>263005</v>
      </c>
    </row>
    <row r="4" spans="1:2" ht="18.75" x14ac:dyDescent="0.3">
      <c r="A4" s="34" t="s">
        <v>48</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203</v>
      </c>
      <c r="B19" s="154"/>
    </row>
    <row r="20" spans="1:2" s="96" customFormat="1" x14ac:dyDescent="0.25">
      <c r="A20" s="97" t="s">
        <v>123</v>
      </c>
      <c r="B20" s="98"/>
    </row>
    <row r="21" spans="1:2" s="96" customFormat="1" x14ac:dyDescent="0.25">
      <c r="A21" s="97" t="s">
        <v>125</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149</v>
      </c>
      <c r="B25" s="126"/>
    </row>
    <row r="26" spans="1:2" s="96" customFormat="1" x14ac:dyDescent="0.25">
      <c r="A26" s="97" t="s">
        <v>150</v>
      </c>
      <c r="B26" s="126"/>
    </row>
    <row r="27" spans="1:2" s="96" customFormat="1" x14ac:dyDescent="0.25">
      <c r="A27" s="97" t="s">
        <v>151</v>
      </c>
      <c r="B27" s="126"/>
    </row>
    <row r="28" spans="1:2" s="96" customFormat="1" x14ac:dyDescent="0.25">
      <c r="A28" s="97" t="s">
        <v>152</v>
      </c>
      <c r="B28" s="126"/>
    </row>
    <row r="29" spans="1:2" s="96" customFormat="1" x14ac:dyDescent="0.25">
      <c r="A29" s="97" t="s">
        <v>153</v>
      </c>
      <c r="B29" s="126"/>
    </row>
    <row r="30" spans="1:2" s="96" customFormat="1" x14ac:dyDescent="0.25">
      <c r="A30" s="97" t="s">
        <v>154</v>
      </c>
      <c r="B30" s="126"/>
    </row>
    <row r="31" spans="1:2" s="96" customFormat="1" x14ac:dyDescent="0.25">
      <c r="A31" s="155" t="s">
        <v>201</v>
      </c>
      <c r="B31" s="156"/>
    </row>
    <row r="32" spans="1:2" s="96" customFormat="1" ht="30" x14ac:dyDescent="0.25">
      <c r="A32" s="157" t="s">
        <v>155</v>
      </c>
      <c r="B32" s="126"/>
    </row>
    <row r="33" spans="1:2" s="96" customFormat="1" x14ac:dyDescent="0.25">
      <c r="A33" s="97" t="s">
        <v>156</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10" zoomScale="85" zoomScaleNormal="85" workbookViewId="0">
      <selection activeCell="A17" sqref="A17:B17"/>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120</v>
      </c>
      <c r="B1" s="195"/>
    </row>
    <row r="2" spans="1:2" ht="17.45" customHeight="1" x14ac:dyDescent="0.25">
      <c r="A2" s="189" t="s">
        <v>64</v>
      </c>
      <c r="B2" s="189"/>
    </row>
    <row r="3" spans="1:2" x14ac:dyDescent="0.25">
      <c r="A3" s="191" t="s">
        <v>36</v>
      </c>
      <c r="B3" s="191"/>
    </row>
    <row r="4" spans="1:2" x14ac:dyDescent="0.25">
      <c r="A4" s="191" t="s">
        <v>182</v>
      </c>
      <c r="B4" s="191"/>
    </row>
    <row r="5" spans="1:2" ht="15.75" customHeight="1" x14ac:dyDescent="0.25">
      <c r="A5" s="193" t="s">
        <v>194</v>
      </c>
      <c r="B5" s="193"/>
    </row>
    <row r="6" spans="1:2" s="61" customFormat="1" ht="15.75" customHeight="1" x14ac:dyDescent="0.25">
      <c r="A6" s="193" t="s">
        <v>195</v>
      </c>
      <c r="B6" s="193"/>
    </row>
    <row r="7" spans="1:2" x14ac:dyDescent="0.25">
      <c r="A7" s="191" t="s">
        <v>166</v>
      </c>
      <c r="B7" s="191"/>
    </row>
    <row r="8" spans="1:2" x14ac:dyDescent="0.25">
      <c r="A8" s="191" t="s">
        <v>167</v>
      </c>
      <c r="B8" s="191"/>
    </row>
    <row r="9" spans="1:2" x14ac:dyDescent="0.25">
      <c r="A9" s="191" t="s">
        <v>181</v>
      </c>
      <c r="B9" s="191"/>
    </row>
    <row r="10" spans="1:2" x14ac:dyDescent="0.25">
      <c r="A10" s="191" t="s">
        <v>180</v>
      </c>
      <c r="B10" s="191"/>
    </row>
    <row r="11" spans="1:2" ht="30.75" customHeight="1" x14ac:dyDescent="0.25">
      <c r="A11" s="191" t="s">
        <v>168</v>
      </c>
      <c r="B11" s="191"/>
    </row>
    <row r="12" spans="1:2" s="61" customFormat="1" ht="36.75" customHeight="1" x14ac:dyDescent="0.25">
      <c r="A12" s="192" t="s">
        <v>196</v>
      </c>
      <c r="B12" s="192"/>
    </row>
    <row r="13" spans="1:2" ht="15" customHeight="1" x14ac:dyDescent="0.25">
      <c r="A13" s="190"/>
      <c r="B13" s="190"/>
    </row>
    <row r="14" spans="1:2" x14ac:dyDescent="0.25">
      <c r="A14" s="191" t="s">
        <v>63</v>
      </c>
      <c r="B14" s="191"/>
    </row>
    <row r="15" spans="1:2" s="61" customFormat="1" ht="120" customHeight="1" x14ac:dyDescent="0.25">
      <c r="A15" s="192" t="s">
        <v>199</v>
      </c>
      <c r="B15" s="192"/>
    </row>
    <row r="16" spans="1:2" ht="162.75" customHeight="1" x14ac:dyDescent="0.25">
      <c r="A16" s="193" t="s">
        <v>206</v>
      </c>
      <c r="B16" s="193"/>
    </row>
    <row r="17" spans="1:2" ht="87.75" customHeight="1" x14ac:dyDescent="0.25">
      <c r="A17" s="197" t="s">
        <v>211</v>
      </c>
      <c r="B17" s="197"/>
    </row>
    <row r="18" spans="1:2" ht="133.5" customHeight="1" x14ac:dyDescent="0.25">
      <c r="A18" s="193" t="s">
        <v>197</v>
      </c>
      <c r="B18" s="193"/>
    </row>
    <row r="19" spans="1:2" s="61" customFormat="1" ht="55.5" customHeight="1" x14ac:dyDescent="0.25">
      <c r="A19" s="193" t="s">
        <v>207</v>
      </c>
      <c r="B19" s="194"/>
    </row>
    <row r="20" spans="1:2" s="61" customFormat="1" ht="50.25" customHeight="1" x14ac:dyDescent="0.25">
      <c r="A20" s="198" t="s">
        <v>179</v>
      </c>
      <c r="B20" s="198"/>
    </row>
    <row r="21" spans="1:2" ht="80.25" customHeight="1" x14ac:dyDescent="0.25">
      <c r="A21" s="188" t="s">
        <v>200</v>
      </c>
      <c r="B21" s="188"/>
    </row>
    <row r="22" spans="1:2" s="61" customFormat="1" ht="100.5" customHeight="1" x14ac:dyDescent="0.25">
      <c r="A22" s="193" t="s">
        <v>198</v>
      </c>
      <c r="B22" s="193"/>
    </row>
    <row r="23" spans="1:2" s="61" customFormat="1" ht="17.45" customHeight="1" x14ac:dyDescent="0.25">
      <c r="A23" s="105"/>
      <c r="B23" s="105"/>
    </row>
    <row r="24" spans="1:2" ht="42.75" customHeight="1" x14ac:dyDescent="0.25">
      <c r="A24" s="189" t="s">
        <v>104</v>
      </c>
      <c r="B24" s="189"/>
    </row>
    <row r="25" spans="1:2" ht="36.75" customHeight="1" x14ac:dyDescent="0.25">
      <c r="A25" s="191" t="s">
        <v>53</v>
      </c>
      <c r="B25" s="191"/>
    </row>
    <row r="26" spans="1:2" ht="33" customHeight="1" x14ac:dyDescent="0.25">
      <c r="A26" s="191" t="s">
        <v>44</v>
      </c>
      <c r="B26" s="191"/>
    </row>
    <row r="27" spans="1:2" ht="127.5" customHeight="1" x14ac:dyDescent="0.25">
      <c r="A27" s="191" t="s">
        <v>65</v>
      </c>
      <c r="B27" s="191"/>
    </row>
    <row r="28" spans="1:2" ht="82.15" customHeight="1" x14ac:dyDescent="0.25">
      <c r="A28" s="191" t="s">
        <v>178</v>
      </c>
      <c r="B28" s="191"/>
    </row>
    <row r="29" spans="1:2" ht="15" x14ac:dyDescent="0.25">
      <c r="A29" s="190"/>
      <c r="B29" s="190"/>
    </row>
    <row r="30" spans="1:2" ht="48.75" customHeight="1" x14ac:dyDescent="0.25">
      <c r="A30" s="189" t="s">
        <v>66</v>
      </c>
      <c r="B30" s="189"/>
    </row>
    <row r="31" spans="1:2" x14ac:dyDescent="0.25">
      <c r="A31" s="188" t="s">
        <v>45</v>
      </c>
      <c r="B31" s="188"/>
    </row>
    <row r="32" spans="1:2" s="61" customFormat="1" x14ac:dyDescent="0.25">
      <c r="A32" s="109"/>
      <c r="B32" s="109"/>
    </row>
    <row r="33" spans="1:2" ht="15.6" customHeight="1" x14ac:dyDescent="0.25">
      <c r="A33" s="189" t="s">
        <v>134</v>
      </c>
      <c r="B33" s="189"/>
    </row>
    <row r="34" spans="1:2" x14ac:dyDescent="0.25">
      <c r="A34" s="188" t="s">
        <v>37</v>
      </c>
      <c r="B34" s="188"/>
    </row>
    <row r="35" spans="1:2" ht="15" x14ac:dyDescent="0.25">
      <c r="A35" s="190"/>
      <c r="B35" s="190"/>
    </row>
    <row r="36" spans="1:2" x14ac:dyDescent="0.25">
      <c r="A36" s="196" t="s">
        <v>38</v>
      </c>
      <c r="B36" s="196"/>
    </row>
    <row r="37" spans="1:2" s="147" customFormat="1" x14ac:dyDescent="0.25">
      <c r="A37" s="148" t="s">
        <v>21</v>
      </c>
      <c r="B37" s="149" t="s">
        <v>39</v>
      </c>
    </row>
    <row r="38" spans="1:2" s="147" customFormat="1" x14ac:dyDescent="0.25">
      <c r="A38" s="148" t="s">
        <v>22</v>
      </c>
      <c r="B38" s="149" t="s">
        <v>40</v>
      </c>
    </row>
    <row r="39" spans="1:2" s="147" customFormat="1" x14ac:dyDescent="0.25">
      <c r="A39" s="148" t="s">
        <v>118</v>
      </c>
      <c r="B39" s="149" t="s">
        <v>41</v>
      </c>
    </row>
    <row r="40" spans="1:2" s="147" customFormat="1" x14ac:dyDescent="0.25">
      <c r="A40" s="148" t="s">
        <v>119</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203</v>
      </c>
      <c r="B51" s="150" t="s">
        <v>114</v>
      </c>
    </row>
    <row r="52" spans="1:2" s="147" customFormat="1" x14ac:dyDescent="0.25">
      <c r="A52" s="148" t="s">
        <v>123</v>
      </c>
      <c r="B52" s="149" t="s">
        <v>124</v>
      </c>
    </row>
    <row r="53" spans="1:2" s="147" customFormat="1" x14ac:dyDescent="0.25">
      <c r="A53" s="148" t="s">
        <v>125</v>
      </c>
      <c r="B53" s="149" t="s">
        <v>126</v>
      </c>
    </row>
    <row r="54" spans="1:2" s="147" customFormat="1" x14ac:dyDescent="0.25">
      <c r="A54" s="148" t="s">
        <v>107</v>
      </c>
      <c r="B54" s="149" t="s">
        <v>115</v>
      </c>
    </row>
    <row r="55" spans="1:2" s="147" customFormat="1" x14ac:dyDescent="0.25">
      <c r="A55" s="148" t="s">
        <v>109</v>
      </c>
      <c r="B55" s="149" t="s">
        <v>116</v>
      </c>
    </row>
    <row r="56" spans="1:2" s="147" customFormat="1" x14ac:dyDescent="0.25">
      <c r="A56" s="148" t="s">
        <v>111</v>
      </c>
      <c r="B56" s="152" t="s">
        <v>117</v>
      </c>
    </row>
    <row r="57" spans="1:2" s="147" customFormat="1" x14ac:dyDescent="0.25">
      <c r="A57" s="148" t="s">
        <v>149</v>
      </c>
      <c r="B57" s="150" t="s">
        <v>114</v>
      </c>
    </row>
    <row r="58" spans="1:2" s="147" customFormat="1" x14ac:dyDescent="0.25">
      <c r="A58" s="148" t="s">
        <v>150</v>
      </c>
      <c r="B58" s="148">
        <v>405000000</v>
      </c>
    </row>
    <row r="59" spans="1:2" s="147" customFormat="1" x14ac:dyDescent="0.25">
      <c r="A59" s="148" t="s">
        <v>151</v>
      </c>
      <c r="B59" s="148">
        <v>40380000</v>
      </c>
    </row>
    <row r="60" spans="1:2" s="147" customFormat="1" x14ac:dyDescent="0.25">
      <c r="A60" s="148" t="s">
        <v>152</v>
      </c>
      <c r="B60" s="148">
        <v>4210014</v>
      </c>
    </row>
    <row r="61" spans="1:2" s="147" customFormat="1" x14ac:dyDescent="0.25">
      <c r="A61" s="148" t="s">
        <v>153</v>
      </c>
      <c r="B61" s="148">
        <v>16</v>
      </c>
    </row>
    <row r="62" spans="1:2" s="147" customFormat="1" x14ac:dyDescent="0.25">
      <c r="A62" s="148" t="s">
        <v>154</v>
      </c>
      <c r="B62" s="148">
        <v>12165</v>
      </c>
    </row>
    <row r="63" spans="1:2" s="147" customFormat="1" x14ac:dyDescent="0.25">
      <c r="A63" s="151" t="s">
        <v>201</v>
      </c>
      <c r="B63" s="151" t="s">
        <v>202</v>
      </c>
    </row>
    <row r="64" spans="1:2" s="147" customFormat="1" x14ac:dyDescent="0.25">
      <c r="A64" s="148" t="s">
        <v>155</v>
      </c>
      <c r="B64" s="148" t="s">
        <v>51</v>
      </c>
    </row>
    <row r="65" spans="1:2" s="147" customFormat="1" x14ac:dyDescent="0.25">
      <c r="A65" s="148" t="s">
        <v>156</v>
      </c>
      <c r="B65" s="153" t="s">
        <v>158</v>
      </c>
    </row>
  </sheetData>
  <sheetProtection password="DCF5" sheet="1" objects="1" scenarios="1"/>
  <mergeCells count="34">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 ref="A7:B7"/>
    <mergeCell ref="A1:B1"/>
    <mergeCell ref="A2:B2"/>
    <mergeCell ref="A3:B3"/>
    <mergeCell ref="A4:B4"/>
    <mergeCell ref="A5:B5"/>
    <mergeCell ref="A6:B6"/>
    <mergeCell ref="A31:B31"/>
    <mergeCell ref="A33:B33"/>
    <mergeCell ref="A34:B34"/>
    <mergeCell ref="A35:B35"/>
    <mergeCell ref="A8:B8"/>
    <mergeCell ref="A9:B9"/>
    <mergeCell ref="A10:B10"/>
    <mergeCell ref="A14:B14"/>
    <mergeCell ref="A15:B15"/>
    <mergeCell ref="A12:B12"/>
    <mergeCell ref="A19:B19"/>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89" t="s">
        <v>64</v>
      </c>
      <c r="B2" s="189"/>
    </row>
    <row r="3" spans="1:2" x14ac:dyDescent="0.25">
      <c r="A3" s="191" t="s">
        <v>36</v>
      </c>
      <c r="B3" s="191"/>
    </row>
    <row r="4" spans="1:2" x14ac:dyDescent="0.25">
      <c r="A4" s="191" t="s">
        <v>165</v>
      </c>
      <c r="B4" s="191"/>
    </row>
    <row r="5" spans="1:2" x14ac:dyDescent="0.25">
      <c r="A5" s="191" t="s">
        <v>166</v>
      </c>
      <c r="B5" s="191"/>
    </row>
    <row r="6" spans="1:2" x14ac:dyDescent="0.25">
      <c r="A6" s="191" t="s">
        <v>167</v>
      </c>
      <c r="B6" s="191"/>
    </row>
    <row r="7" spans="1:2" ht="28.9" customHeight="1" x14ac:dyDescent="0.25">
      <c r="A7" s="191" t="s">
        <v>168</v>
      </c>
      <c r="B7" s="191"/>
    </row>
    <row r="8" spans="1:2" ht="15" x14ac:dyDescent="0.25">
      <c r="A8" s="190"/>
      <c r="B8" s="190"/>
    </row>
    <row r="9" spans="1:2" x14ac:dyDescent="0.25">
      <c r="A9" s="191" t="s">
        <v>63</v>
      </c>
      <c r="B9" s="191"/>
    </row>
    <row r="10" spans="1:2" ht="66" customHeight="1" x14ac:dyDescent="0.25">
      <c r="A10" s="199" t="s">
        <v>187</v>
      </c>
      <c r="B10" s="199"/>
    </row>
    <row r="11" spans="1:2" ht="79.900000000000006" customHeight="1" x14ac:dyDescent="0.25">
      <c r="A11" s="200" t="s">
        <v>189</v>
      </c>
      <c r="B11" s="200"/>
    </row>
    <row r="12" spans="1:2" ht="112.5" customHeight="1" x14ac:dyDescent="0.25">
      <c r="A12" s="199" t="s">
        <v>169</v>
      </c>
      <c r="B12" s="199"/>
    </row>
    <row r="13" spans="1:2" x14ac:dyDescent="0.25">
      <c r="A13" s="135"/>
      <c r="B13" s="135"/>
    </row>
    <row r="14" spans="1:2" ht="15.6" customHeight="1" x14ac:dyDescent="0.25">
      <c r="A14" s="189" t="s">
        <v>134</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9" t="s">
        <v>148</v>
      </c>
      <c r="B48" s="189"/>
    </row>
    <row r="49" spans="1:2" x14ac:dyDescent="0.25">
      <c r="A49" s="191" t="s">
        <v>164</v>
      </c>
      <c r="B49" s="191"/>
    </row>
    <row r="50" spans="1:2" x14ac:dyDescent="0.25">
      <c r="A50" s="191" t="s">
        <v>170</v>
      </c>
      <c r="B50" s="191"/>
    </row>
    <row r="51" spans="1:2" x14ac:dyDescent="0.25">
      <c r="A51" s="191" t="s">
        <v>171</v>
      </c>
      <c r="B51" s="191"/>
    </row>
    <row r="52" spans="1:2" x14ac:dyDescent="0.25">
      <c r="A52" s="191" t="s">
        <v>172</v>
      </c>
      <c r="B52" s="191"/>
    </row>
    <row r="53" spans="1:2" x14ac:dyDescent="0.25">
      <c r="A53" s="191" t="s">
        <v>173</v>
      </c>
      <c r="B53" s="191"/>
    </row>
    <row r="54" spans="1:2" ht="34.9" customHeight="1" x14ac:dyDescent="0.25">
      <c r="A54" s="191" t="s">
        <v>174</v>
      </c>
      <c r="B54" s="191"/>
    </row>
    <row r="55" spans="1:2" ht="15" x14ac:dyDescent="0.25">
      <c r="A55" s="190"/>
      <c r="B55" s="190"/>
    </row>
    <row r="56" spans="1:2" x14ac:dyDescent="0.25">
      <c r="A56" s="191" t="s">
        <v>63</v>
      </c>
      <c r="B56" s="191"/>
    </row>
    <row r="57" spans="1:2" ht="51.75" customHeight="1" x14ac:dyDescent="0.25">
      <c r="A57" s="188" t="s">
        <v>183</v>
      </c>
      <c r="B57" s="188"/>
    </row>
    <row r="58" spans="1:2" ht="49.15" customHeight="1" x14ac:dyDescent="0.25">
      <c r="A58" s="199" t="s">
        <v>176</v>
      </c>
      <c r="B58" s="199"/>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89" t="s">
        <v>64</v>
      </c>
      <c r="B2" s="189"/>
    </row>
    <row r="3" spans="1:2" x14ac:dyDescent="0.25">
      <c r="A3" s="191" t="s">
        <v>36</v>
      </c>
      <c r="B3" s="191"/>
    </row>
    <row r="4" spans="1:2" x14ac:dyDescent="0.25">
      <c r="A4" s="191" t="s">
        <v>165</v>
      </c>
      <c r="B4" s="191"/>
    </row>
    <row r="5" spans="1:2" x14ac:dyDescent="0.25">
      <c r="A5" s="191" t="s">
        <v>166</v>
      </c>
      <c r="B5" s="191"/>
    </row>
    <row r="6" spans="1:2" x14ac:dyDescent="0.25">
      <c r="A6" s="191" t="s">
        <v>167</v>
      </c>
      <c r="B6" s="191"/>
    </row>
    <row r="7" spans="1:2" ht="32.25" customHeight="1" x14ac:dyDescent="0.25">
      <c r="A7" s="191" t="s">
        <v>168</v>
      </c>
      <c r="B7" s="191"/>
    </row>
    <row r="8" spans="1:2" ht="15" x14ac:dyDescent="0.25">
      <c r="A8" s="190"/>
      <c r="B8" s="190"/>
    </row>
    <row r="9" spans="1:2" x14ac:dyDescent="0.25">
      <c r="A9" s="191" t="s">
        <v>63</v>
      </c>
      <c r="B9" s="191"/>
    </row>
    <row r="10" spans="1:2" ht="63" customHeight="1" x14ac:dyDescent="0.25">
      <c r="A10" s="199" t="s">
        <v>177</v>
      </c>
      <c r="B10" s="199"/>
    </row>
    <row r="11" spans="1:2" ht="64.5" customHeight="1" x14ac:dyDescent="0.25">
      <c r="A11" s="199" t="s">
        <v>190</v>
      </c>
      <c r="B11" s="199"/>
    </row>
    <row r="12" spans="1:2" ht="97.5" customHeight="1" x14ac:dyDescent="0.25">
      <c r="A12" s="199" t="s">
        <v>185</v>
      </c>
      <c r="B12" s="199"/>
    </row>
    <row r="13" spans="1:2" x14ac:dyDescent="0.25">
      <c r="A13" s="135"/>
      <c r="B13" s="135"/>
    </row>
    <row r="14" spans="1:2" ht="15.75" customHeight="1" x14ac:dyDescent="0.25">
      <c r="A14" s="189" t="s">
        <v>134</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9" t="s">
        <v>148</v>
      </c>
      <c r="B48" s="189"/>
    </row>
    <row r="49" spans="1:2" x14ac:dyDescent="0.25">
      <c r="A49" s="191" t="s">
        <v>164</v>
      </c>
      <c r="B49" s="191"/>
    </row>
    <row r="50" spans="1:2" x14ac:dyDescent="0.25">
      <c r="A50" s="191" t="s">
        <v>170</v>
      </c>
      <c r="B50" s="191"/>
    </row>
    <row r="51" spans="1:2" x14ac:dyDescent="0.25">
      <c r="A51" s="191" t="s">
        <v>171</v>
      </c>
      <c r="B51" s="191"/>
    </row>
    <row r="52" spans="1:2" x14ac:dyDescent="0.25">
      <c r="A52" s="191" t="s">
        <v>172</v>
      </c>
      <c r="B52" s="191"/>
    </row>
    <row r="53" spans="1:2" x14ac:dyDescent="0.25">
      <c r="A53" s="191" t="s">
        <v>173</v>
      </c>
      <c r="B53" s="191"/>
    </row>
    <row r="54" spans="1:2" ht="34.9" customHeight="1" x14ac:dyDescent="0.25">
      <c r="A54" s="191" t="s">
        <v>174</v>
      </c>
      <c r="B54" s="191"/>
    </row>
    <row r="55" spans="1:2" ht="15" x14ac:dyDescent="0.25">
      <c r="A55" s="190"/>
      <c r="B55" s="190"/>
    </row>
    <row r="56" spans="1:2" x14ac:dyDescent="0.25">
      <c r="A56" s="191" t="s">
        <v>63</v>
      </c>
      <c r="B56" s="191"/>
    </row>
    <row r="57" spans="1:2" ht="50.25" customHeight="1" x14ac:dyDescent="0.25">
      <c r="A57" s="188" t="s">
        <v>175</v>
      </c>
      <c r="B57" s="188"/>
    </row>
    <row r="58" spans="1:2" ht="49.35" customHeight="1" x14ac:dyDescent="0.25">
      <c r="A58" s="199" t="s">
        <v>176</v>
      </c>
      <c r="B58" s="199"/>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2019-08-21T10:42:38Z</dcterms:modified>
  <cp:contentStatus>v2017_1</cp:contentStatus>
</cp:coreProperties>
</file>