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'1.1.'!$D$37:$D$1146</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'1.1.'!$M$37:$M$65554</definedName>
    <definedName name="НаименованиеПредметаЗакупки">'1.1.'!$D$9</definedName>
    <definedName name="НомерСертификатаИмя">'1.1.'!$K$37:$K$65554</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36" i="1" l="1"/>
  <c r="AG36" i="1"/>
  <c r="AF36" i="1"/>
  <c r="AE36" i="1"/>
  <c r="AD36" i="1"/>
  <c r="Z36" i="1"/>
  <c r="W36" i="1"/>
  <c r="X36" i="1" s="1"/>
  <c r="AH35" i="1"/>
  <c r="AG35" i="1"/>
  <c r="AF35" i="1"/>
  <c r="AE35" i="1"/>
  <c r="AD35" i="1"/>
  <c r="Z35" i="1"/>
  <c r="X35" i="1"/>
  <c r="AB35" i="1" s="1"/>
  <c r="W35" i="1"/>
  <c r="AC35" i="1" s="1"/>
  <c r="AH34" i="1"/>
  <c r="AG34" i="1"/>
  <c r="AF34" i="1"/>
  <c r="AE34" i="1"/>
  <c r="AD34" i="1"/>
  <c r="AC34" i="1"/>
  <c r="Z34" i="1"/>
  <c r="X34" i="1"/>
  <c r="AB34" i="1" s="1"/>
  <c r="W34" i="1"/>
  <c r="AH33" i="1"/>
  <c r="AG33" i="1"/>
  <c r="AF33" i="1"/>
  <c r="AE33" i="1"/>
  <c r="AD33" i="1"/>
  <c r="AC33" i="1"/>
  <c r="Z33" i="1"/>
  <c r="W33" i="1"/>
  <c r="X33" i="1" s="1"/>
  <c r="Y33" i="1" s="1"/>
  <c r="AA33" i="1" s="1"/>
  <c r="AI33" i="1" s="1"/>
  <c r="AH32" i="1"/>
  <c r="AG32" i="1"/>
  <c r="AF32" i="1"/>
  <c r="AE32" i="1"/>
  <c r="AD32" i="1"/>
  <c r="AC32" i="1"/>
  <c r="Z32" i="1"/>
  <c r="W32" i="1"/>
  <c r="X32" i="1" s="1"/>
  <c r="AH31" i="1"/>
  <c r="AG31" i="1"/>
  <c r="AF31" i="1"/>
  <c r="AE31" i="1"/>
  <c r="AD31" i="1"/>
  <c r="Z31" i="1"/>
  <c r="W31" i="1"/>
  <c r="X31" i="1" s="1"/>
  <c r="AH30" i="1"/>
  <c r="AG30" i="1"/>
  <c r="AF30" i="1"/>
  <c r="AE30" i="1"/>
  <c r="AD30" i="1"/>
  <c r="Z30" i="1"/>
  <c r="W30" i="1"/>
  <c r="X30" i="1" s="1"/>
  <c r="AH29" i="1"/>
  <c r="AG29" i="1"/>
  <c r="AF29" i="1"/>
  <c r="AE29" i="1"/>
  <c r="AD29" i="1"/>
  <c r="AC29" i="1"/>
  <c r="Z29" i="1"/>
  <c r="W29" i="1"/>
  <c r="X29" i="1" s="1"/>
  <c r="AH28" i="1"/>
  <c r="AG28" i="1"/>
  <c r="AF28" i="1"/>
  <c r="AE28" i="1"/>
  <c r="AD28" i="1"/>
  <c r="Z28" i="1"/>
  <c r="W28" i="1"/>
  <c r="X28" i="1" s="1"/>
  <c r="AH27" i="1"/>
  <c r="AG27" i="1"/>
  <c r="AF27" i="1"/>
  <c r="AE27" i="1"/>
  <c r="AD27" i="1"/>
  <c r="Z27" i="1"/>
  <c r="W27" i="1"/>
  <c r="AC27" i="1" s="1"/>
  <c r="AH26" i="1"/>
  <c r="AG26" i="1"/>
  <c r="AF26" i="1"/>
  <c r="AE26" i="1"/>
  <c r="AD26" i="1"/>
  <c r="AC26" i="1"/>
  <c r="Z26" i="1"/>
  <c r="X26" i="1"/>
  <c r="AB26" i="1" s="1"/>
  <c r="W26" i="1"/>
  <c r="AH25" i="1"/>
  <c r="AG25" i="1"/>
  <c r="AF25" i="1"/>
  <c r="AE25" i="1"/>
  <c r="AD25" i="1"/>
  <c r="AC25" i="1"/>
  <c r="Z25" i="1"/>
  <c r="X25" i="1"/>
  <c r="Y25" i="1" s="1"/>
  <c r="AA25" i="1" s="1"/>
  <c r="AI25" i="1" s="1"/>
  <c r="W25" i="1"/>
  <c r="AH24" i="1"/>
  <c r="AG24" i="1"/>
  <c r="AF24" i="1"/>
  <c r="AE24" i="1"/>
  <c r="AD24" i="1"/>
  <c r="AC24" i="1"/>
  <c r="Z24" i="1"/>
  <c r="W24" i="1"/>
  <c r="X24" i="1" s="1"/>
  <c r="AH23" i="1"/>
  <c r="AG23" i="1"/>
  <c r="AF23" i="1"/>
  <c r="AE23" i="1"/>
  <c r="AD23" i="1"/>
  <c r="Z23" i="1"/>
  <c r="W23" i="1"/>
  <c r="X23" i="1" s="1"/>
  <c r="AH22" i="1"/>
  <c r="AG22" i="1"/>
  <c r="AF22" i="1"/>
  <c r="AE22" i="1"/>
  <c r="AD22" i="1"/>
  <c r="Z22" i="1"/>
  <c r="W22" i="1"/>
  <c r="X22" i="1" s="1"/>
  <c r="AH21" i="1"/>
  <c r="AG21" i="1"/>
  <c r="AF21" i="1"/>
  <c r="AE21" i="1"/>
  <c r="AD21" i="1"/>
  <c r="AC21" i="1"/>
  <c r="Z21" i="1"/>
  <c r="W21" i="1"/>
  <c r="X21" i="1" s="1"/>
  <c r="AH20" i="1"/>
  <c r="AG20" i="1"/>
  <c r="AF20" i="1"/>
  <c r="AE20" i="1"/>
  <c r="AD20" i="1"/>
  <c r="Z20" i="1"/>
  <c r="W20" i="1"/>
  <c r="X20" i="1" s="1"/>
  <c r="AH19" i="1"/>
  <c r="AG19" i="1"/>
  <c r="AF19" i="1"/>
  <c r="AE19" i="1"/>
  <c r="AD19" i="1"/>
  <c r="Z19" i="1"/>
  <c r="W19" i="1"/>
  <c r="AC19" i="1" s="1"/>
  <c r="AH18" i="1"/>
  <c r="AG18" i="1"/>
  <c r="AF18" i="1"/>
  <c r="AE18" i="1"/>
  <c r="AD18" i="1"/>
  <c r="Z18" i="1"/>
  <c r="W18" i="1"/>
  <c r="AC18" i="1" s="1"/>
  <c r="AH17" i="1"/>
  <c r="AG17" i="1"/>
  <c r="AF17" i="1"/>
  <c r="AE17" i="1"/>
  <c r="AD17" i="1"/>
  <c r="AC17" i="1"/>
  <c r="Z17" i="1"/>
  <c r="W17" i="1"/>
  <c r="X17" i="1" s="1"/>
  <c r="Y17" i="1" s="1"/>
  <c r="AA17" i="1" s="1"/>
  <c r="AI17" i="1" s="1"/>
  <c r="AH16" i="1"/>
  <c r="AG16" i="1"/>
  <c r="AF16" i="1"/>
  <c r="AE16" i="1"/>
  <c r="AD16" i="1"/>
  <c r="Z16" i="1"/>
  <c r="W16" i="1"/>
  <c r="X16" i="1" s="1"/>
  <c r="AH15" i="1"/>
  <c r="AG15" i="1"/>
  <c r="AF15" i="1"/>
  <c r="AE15" i="1"/>
  <c r="AD15" i="1"/>
  <c r="Z15" i="1"/>
  <c r="W15" i="1"/>
  <c r="X15" i="1" s="1"/>
  <c r="AH14" i="1"/>
  <c r="AG14" i="1"/>
  <c r="AF14" i="1"/>
  <c r="AE14" i="1"/>
  <c r="AD14" i="1"/>
  <c r="Z14" i="1"/>
  <c r="W14" i="1"/>
  <c r="X14" i="1" s="1"/>
  <c r="AH13" i="1"/>
  <c r="AG13" i="1"/>
  <c r="AF13" i="1"/>
  <c r="AE13" i="1"/>
  <c r="AD13" i="1"/>
  <c r="AC13" i="1"/>
  <c r="Z13" i="1"/>
  <c r="X13" i="1"/>
  <c r="AB13" i="1" s="1"/>
  <c r="W13" i="1"/>
  <c r="AH12" i="1"/>
  <c r="AG12" i="1"/>
  <c r="AF12" i="1"/>
  <c r="AE12" i="1"/>
  <c r="AD12" i="1"/>
  <c r="AC12" i="1"/>
  <c r="Z12" i="1"/>
  <c r="W12" i="1"/>
  <c r="X12" i="1" s="1"/>
  <c r="AH11" i="1"/>
  <c r="AG11" i="1"/>
  <c r="AF11" i="1"/>
  <c r="AE11" i="1"/>
  <c r="AD11" i="1"/>
  <c r="Z11" i="1"/>
  <c r="W11" i="1"/>
  <c r="AC11" i="1" s="1"/>
  <c r="AB21" i="1" l="1"/>
  <c r="Y21" i="1"/>
  <c r="AA21" i="1" s="1"/>
  <c r="AI21" i="1" s="1"/>
  <c r="X11" i="1"/>
  <c r="AB11" i="1" s="1"/>
  <c r="AC16" i="1"/>
  <c r="AC20" i="1"/>
  <c r="X27" i="1"/>
  <c r="AB27" i="1" s="1"/>
  <c r="X19" i="1"/>
  <c r="AB19" i="1" s="1"/>
  <c r="Y30" i="1"/>
  <c r="AA30" i="1" s="1"/>
  <c r="AI30" i="1" s="1"/>
  <c r="AB30" i="1"/>
  <c r="Y23" i="1"/>
  <c r="AA23" i="1" s="1"/>
  <c r="AI23" i="1" s="1"/>
  <c r="AB23" i="1"/>
  <c r="Y36" i="1"/>
  <c r="AA36" i="1" s="1"/>
  <c r="AI36" i="1" s="1"/>
  <c r="AB36" i="1"/>
  <c r="Y28" i="1"/>
  <c r="AA28" i="1" s="1"/>
  <c r="AI28" i="1" s="1"/>
  <c r="AB28" i="1"/>
  <c r="AB29" i="1"/>
  <c r="Y29" i="1"/>
  <c r="AA29" i="1" s="1"/>
  <c r="AI29" i="1" s="1"/>
  <c r="AB14" i="1"/>
  <c r="Y14" i="1"/>
  <c r="AA14" i="1" s="1"/>
  <c r="AI14" i="1" s="1"/>
  <c r="AB22" i="1"/>
  <c r="Y22" i="1"/>
  <c r="AA22" i="1" s="1"/>
  <c r="AI22" i="1" s="1"/>
  <c r="AB16" i="1"/>
  <c r="Y16" i="1"/>
  <c r="AA16" i="1" s="1"/>
  <c r="AI16" i="1" s="1"/>
  <c r="Y20" i="1"/>
  <c r="AA20" i="1" s="1"/>
  <c r="AI20" i="1" s="1"/>
  <c r="AB20" i="1"/>
  <c r="AB32" i="1"/>
  <c r="Y32" i="1"/>
  <c r="AA32" i="1" s="1"/>
  <c r="AI32" i="1" s="1"/>
  <c r="Y12" i="1"/>
  <c r="AA12" i="1" s="1"/>
  <c r="AI12" i="1" s="1"/>
  <c r="AB12" i="1"/>
  <c r="Y15" i="1"/>
  <c r="AA15" i="1" s="1"/>
  <c r="AI15" i="1" s="1"/>
  <c r="AB15" i="1"/>
  <c r="AB24" i="1"/>
  <c r="Y24" i="1"/>
  <c r="AA24" i="1" s="1"/>
  <c r="AI24" i="1" s="1"/>
  <c r="AB31" i="1"/>
  <c r="Y31" i="1"/>
  <c r="AA31" i="1" s="1"/>
  <c r="AI31" i="1" s="1"/>
  <c r="Y11" i="1"/>
  <c r="AA11" i="1" s="1"/>
  <c r="AI11" i="1" s="1"/>
  <c r="AC15" i="1"/>
  <c r="AC23" i="1"/>
  <c r="Y27" i="1"/>
  <c r="AA27" i="1" s="1"/>
  <c r="AI27" i="1" s="1"/>
  <c r="AC31" i="1"/>
  <c r="Y35" i="1"/>
  <c r="AA35" i="1" s="1"/>
  <c r="AI35" i="1" s="1"/>
  <c r="AB25" i="1"/>
  <c r="AC28" i="1"/>
  <c r="AB33" i="1"/>
  <c r="AC36" i="1"/>
  <c r="AB17" i="1"/>
  <c r="X18" i="1"/>
  <c r="AC22" i="1"/>
  <c r="Y26" i="1"/>
  <c r="AA26" i="1" s="1"/>
  <c r="AI26" i="1" s="1"/>
  <c r="AC30" i="1"/>
  <c r="Y34" i="1"/>
  <c r="AA34" i="1" s="1"/>
  <c r="AI34" i="1" s="1"/>
  <c r="Y13" i="1"/>
  <c r="AA13" i="1" s="1"/>
  <c r="AI13" i="1" s="1"/>
  <c r="AC14" i="1"/>
  <c r="Y19" i="1" l="1"/>
  <c r="AA19" i="1" s="1"/>
  <c r="AI19" i="1" s="1"/>
  <c r="AB18" i="1"/>
  <c r="Y18" i="1"/>
  <c r="AA18" i="1" s="1"/>
  <c r="AI18" i="1" s="1"/>
  <c r="E6" i="7" l="1"/>
  <c r="D6" i="7"/>
  <c r="F6" i="7"/>
  <c r="G6" i="7"/>
  <c r="H5" i="1" l="1"/>
  <c r="H4" i="1"/>
  <c r="H7" i="1" l="1"/>
  <c r="G1" i="1" l="1"/>
  <c r="AI8" i="1" l="1"/>
</calcChain>
</file>

<file path=xl/sharedStrings.xml><?xml version="1.0" encoding="utf-8"?>
<sst xmlns="http://schemas.openxmlformats.org/spreadsheetml/2006/main" count="617" uniqueCount="214">
  <si>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</si>
  <si>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</si>
  <si>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</si>
  <si>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</si>
  <si>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</si>
  <si>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</si>
  <si>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</si>
  <si>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</si>
  <si>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</si>
  <si>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</si>
  <si>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</si>
  <si>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</si>
  <si>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</si>
  <si>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</si>
  <si>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</si>
  <si>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</si>
  <si>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</si>
  <si>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</si>
  <si>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</si>
  <si>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</si>
  <si>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</si>
  <si>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</si>
  <si>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</si>
  <si>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</si>
  <si>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</si>
  <si>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</si>
  <si>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</si>
  <si>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</si>
  <si>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</si>
  <si>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</si>
  <si>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</si>
  <si>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</si>
  <si>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</si>
  <si>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</si>
  <si>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</si>
  <si>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</si>
  <si>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</si>
  <si>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</si>
  <si>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</si>
  <si>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</si>
  <si>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</si>
  <si>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</si>
  <si>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</si>
  <si>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</si>
  <si>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</si>
  <si>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</si>
  <si>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</si>
  <si>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</si>
  <si>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</si>
  <si>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</si>
  <si>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</si>
  <si>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</si>
  <si>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</si>
  <si>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</si>
  <si>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</si>
  <si>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</si>
  <si>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</si>
  <si>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</si>
  <si>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</si>
  <si>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</si>
  <si>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</si>
  <si>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</si>
  <si>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</si>
  <si>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</si>
  <si>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</si>
  <si>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</si>
  <si>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</si>
  <si>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</si>
  <si>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</si>
  <si>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</si>
  <si>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</si>
  <si>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</si>
  <si>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</si>
  <si>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</si>
  <si>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</si>
  <si>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</si>
  <si>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</si>
  <si>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</si>
  <si>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</si>
  <si>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</si>
  <si>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</si>
  <si>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</si>
  <si>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</si>
  <si>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</si>
  <si>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</si>
  <si>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</si>
  <si>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</si>
  <si>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</si>
  <si>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</si>
  <si>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</si>
  <si>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</si>
  <si>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</si>
  <si>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</si>
  <si>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</si>
  <si>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</si>
  <si>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</si>
  <si>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</si>
  <si>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</si>
  <si>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</si>
  <si>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</si>
  <si>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</si>
  <si>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</si>
  <si>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</si>
  <si>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</si>
  <si>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</si>
  <si>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</si>
  <si>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</si>
  <si>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</si>
  <si>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</si>
  <si>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</si>
  <si>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</si>
  <si>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</si>
  <si>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</si>
  <si>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</si>
  <si>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</si>
  <si>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</si>
  <si>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</si>
  <si>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</si>
  <si>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</si>
  <si>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</si>
  <si>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</si>
  <si>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</si>
  <si>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</si>
  <si>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</si>
  <si>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</si>
  <si>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</si>
  <si>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</si>
  <si>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</si>
  <si>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</si>
  <si>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</si>
  <si>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</si>
  <si>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</si>
  <si>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</si>
  <si>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</si>
  <si>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</si>
  <si>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</si>
  <si>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</si>
  <si>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</si>
  <si>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</si>
  <si>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</si>
  <si>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</si>
  <si>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</si>
  <si>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</si>
  <si>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</si>
  <si>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</si>
  <si>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</si>
  <si>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</si>
  <si>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</si>
  <si>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</si>
  <si>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</si>
  <si>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</si>
  <si>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</si>
  <si>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</si>
  <si>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</si>
  <si>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</si>
  <si>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</si>
  <si>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</si>
  <si>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</si>
  <si>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</si>
  <si>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</si>
  <si>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</si>
  <si>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</si>
  <si>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</si>
  <si>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</si>
  <si>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</si>
  <si>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</si>
  <si>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</si>
  <si>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</si>
  <si>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</si>
  <si>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</si>
  <si>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</si>
  <si>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</si>
  <si>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</si>
  <si>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</si>
  <si>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Иное</t>
  </si>
  <si>
    <t>a38a4ab9-bd09-4a88-a667-b3c3d1501d2f</t>
  </si>
  <si>
    <t>Пункт редуцирования газа шкафной ГРПШ-РДГ-50Н</t>
  </si>
  <si>
    <t>Укажите номер сертификата или выберите &lt;&lt;Нет&gt;&gt;</t>
  </si>
  <si>
    <t>Штука</t>
  </si>
  <si>
    <t>11085</t>
  </si>
  <si>
    <t>Акционерное общество "Челябинскгоргаз"</t>
  </si>
  <si>
    <t>454087, г. Челябинск, ул. Рылеева, д. 8</t>
  </si>
  <si>
    <t>ed5028d1-6f13-40d6-85f8-ce5464eb52a6</t>
  </si>
  <si>
    <t>9c5a6d2c-368d-4c1d-8326-1f19bbf60efa</t>
  </si>
  <si>
    <t>371e42f7-66ca-4e41-a2db-77b74a67ac45</t>
  </si>
  <si>
    <t>bdde1773-74c7-4534-a40d-0e39f65d14ad</t>
  </si>
  <si>
    <t>ada5bf78-aa2c-4fc9-867e-29cd05a892bb</t>
  </si>
  <si>
    <t>72fe60bc-5274-46fc-b949-79826e1a4178</t>
  </si>
  <si>
    <t>6ea8a7c2-b1a0-487e-afc5-704392ef4f56</t>
  </si>
  <si>
    <t>c58eb72b-8f49-4855-9dc1-d72bf0d647ac</t>
  </si>
  <si>
    <t>06eb7cee-f068-4b29-81c8-4489400853f8</t>
  </si>
  <si>
    <t>33aa5cad-035e-4980-a23a-e1659105b9c8</t>
  </si>
  <si>
    <t>Пункт редуцирования газа  ГРПШ-РДГ-80Н</t>
  </si>
  <si>
    <t>a5c71e7b-f416-4060-8656-716b848c2a14</t>
  </si>
  <si>
    <t>8940d071-77d1-46ac-8dbc-6cc30c94a893</t>
  </si>
  <si>
    <t>8fdd8e83-534b-4f6f-a626-4f16cf6a1f02</t>
  </si>
  <si>
    <t>ad3e9710-eb54-47f9-a389-ce8687af51ee</t>
  </si>
  <si>
    <t>00371365-ab20-4d77-b2c2-0d7b26973cf0</t>
  </si>
  <si>
    <t>0ebbfce5-d65e-47df-bd6a-89b928daf835</t>
  </si>
  <si>
    <t>c7185e15-6f50-45a5-85ae-7400747fe6b1</t>
  </si>
  <si>
    <t>98dbd9ba-e475-4d03-80b0-2038597de4f1</t>
  </si>
  <si>
    <t>37dc67c6-ecc3-4801-90ed-a39ea4ac2251</t>
  </si>
  <si>
    <t>Пункт редуцирования газа шкафной ГРПШ-РДГ-50В</t>
  </si>
  <si>
    <t>72a18e3b-7983-495a-977c-88153bdd9bd6</t>
  </si>
  <si>
    <t>Пункт газорегуляторный шкафной ГРПШ-VENIOBH9-1В.2.2414-СГ-100-Т</t>
  </si>
  <si>
    <t>433ebe19-456f-466e-a375-e8f68bd11945</t>
  </si>
  <si>
    <t>8de2f548-1719-4351-b2de-754f773580db</t>
  </si>
  <si>
    <t>4c28573c-8a8d-45e6-860b-2c178400c144</t>
  </si>
  <si>
    <t>Пункт газорегуляторный шкафной ГРПШ-VENIOBH6-1Б.2.2414-СГ-90-Т</t>
  </si>
  <si>
    <t>eb6a587d-5d96-413a-a848-07c7e415ad20</t>
  </si>
  <si>
    <t>Пункт газорегуляторный шкафной ГРПШ-VENIOBH9-1Б.2.2414-СГ-100</t>
  </si>
  <si>
    <t>e76fcc0e-8ece-4d3c-a618-afb964d5cef2</t>
  </si>
  <si>
    <t>Пункт газорегуляторный шкафной ГРПШ-VENIOBH9-1В.2.2414-СГ-100</t>
  </si>
  <si>
    <t>Конкурс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</si>
</sst>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4"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36"/>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213</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246801</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IF(SUM(AI9:AI40)*100/MAX(SUM(AA10:AA37),1)&lt;50,"В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175</v>
      </c>
      <c r="B11" s="93">
        <v>1</v>
      </c>
      <c r="C11" s="93">
        <v>52363</v>
      </c>
      <c r="D11" s="94" t="s">
        <v>176</v>
      </c>
      <c r="E11" s="116" t="s">
        <v>45</v>
      </c>
      <c r="F11" s="106" t="s">
        <v>45</v>
      </c>
      <c r="G11" s="118" t="s">
        <v>159</v>
      </c>
      <c r="H11" s="117" t="s">
        <v>159</v>
      </c>
      <c r="I11" s="95"/>
      <c r="J11" s="96" t="s">
        <v>177</v>
      </c>
      <c r="K11" s="96" t="s">
        <v>177</v>
      </c>
      <c r="L11" s="93" t="s">
        <v>178</v>
      </c>
      <c r="M11" s="93">
        <v>1</v>
      </c>
      <c r="N11" s="93" t="s">
        <v>179</v>
      </c>
      <c r="O11" s="97">
        <v>18</v>
      </c>
      <c r="P11" s="93" t="s">
        <v>180</v>
      </c>
      <c r="Q11" s="93" t="s">
        <v>181</v>
      </c>
      <c r="R11" s="106" t="s">
        <v>174</v>
      </c>
      <c r="S11" s="98">
        <v>959223.73</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36" si="0">Y11</f>
        <v>0</v>
      </c>
      <c r="AB11" s="102">
        <f t="shared" ref="AB11:AB36" si="1">X11</f>
        <v>0</v>
      </c>
      <c r="AC11" s="102">
        <f t="shared" ref="AC11:AC36" si="2">W11</f>
        <v>0</v>
      </c>
      <c r="AD11" s="103">
        <f t="shared" ref="AD11:AD36"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0</v>
      </c>
      <c r="AI11" s="104">
        <f>AA11*AH11</f>
        <v>0</v>
      </c>
      <c r="AJ11" s="40" t="s">
        <v>63</v>
      </c>
      <c r="AK11" s="35"/>
      <c r="AL11" s="35"/>
      <c r="AW11" s="109"/>
    </row>
    <row r="12" spans="1:49" ht="50.1" customHeight="1" x14ac:dyDescent="0.25">
      <c r="A12" s="93" t="s">
        <v>182</v>
      </c>
      <c r="B12" s="93">
        <v>2</v>
      </c>
      <c r="C12" s="93">
        <v>52363</v>
      </c>
      <c r="D12" s="94" t="s">
        <v>176</v>
      </c>
      <c r="E12" s="116" t="s">
        <v>45</v>
      </c>
      <c r="F12" s="106" t="s">
        <v>45</v>
      </c>
      <c r="G12" s="118" t="s">
        <v>159</v>
      </c>
      <c r="H12" s="117" t="s">
        <v>159</v>
      </c>
      <c r="I12" s="95"/>
      <c r="J12" s="96" t="s">
        <v>177</v>
      </c>
      <c r="K12" s="96" t="s">
        <v>177</v>
      </c>
      <c r="L12" s="93" t="s">
        <v>178</v>
      </c>
      <c r="M12" s="93">
        <v>1</v>
      </c>
      <c r="N12" s="93" t="s">
        <v>179</v>
      </c>
      <c r="O12" s="97">
        <v>18</v>
      </c>
      <c r="P12" s="93" t="s">
        <v>180</v>
      </c>
      <c r="Q12" s="93" t="s">
        <v>181</v>
      </c>
      <c r="R12" s="106" t="s">
        <v>174</v>
      </c>
      <c r="S12" s="98">
        <v>959223.73</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0</v>
      </c>
      <c r="AI12" s="104">
        <f>AA12*AH12</f>
        <v>0</v>
      </c>
    </row>
    <row r="13" spans="1:49" ht="78.75" customHeight="1" x14ac:dyDescent="0.25">
      <c r="A13" s="93" t="s">
        <v>183</v>
      </c>
      <c r="B13" s="93">
        <v>3</v>
      </c>
      <c r="C13" s="93">
        <v>52363</v>
      </c>
      <c r="D13" s="94" t="s">
        <v>176</v>
      </c>
      <c r="E13" s="116" t="s">
        <v>45</v>
      </c>
      <c r="F13" s="106" t="s">
        <v>45</v>
      </c>
      <c r="G13" s="118" t="s">
        <v>159</v>
      </c>
      <c r="H13" s="117" t="s">
        <v>159</v>
      </c>
      <c r="I13" s="95"/>
      <c r="J13" s="96" t="s">
        <v>177</v>
      </c>
      <c r="K13" s="96" t="s">
        <v>177</v>
      </c>
      <c r="L13" s="93" t="s">
        <v>178</v>
      </c>
      <c r="M13" s="93">
        <v>1</v>
      </c>
      <c r="N13" s="93" t="s">
        <v>179</v>
      </c>
      <c r="O13" s="97">
        <v>18</v>
      </c>
      <c r="P13" s="93" t="s">
        <v>180</v>
      </c>
      <c r="Q13" s="93" t="s">
        <v>181</v>
      </c>
      <c r="R13" s="106" t="s">
        <v>174</v>
      </c>
      <c r="S13" s="98">
        <v>1507551.69</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0</v>
      </c>
      <c r="AI13" s="104">
        <f>AA13*AH13</f>
        <v>0</v>
      </c>
    </row>
    <row r="14" spans="1:49" ht="50.1" customHeight="1" x14ac:dyDescent="0.25">
      <c r="A14" s="93" t="s">
        <v>184</v>
      </c>
      <c r="B14" s="93">
        <v>4</v>
      </c>
      <c r="C14" s="93">
        <v>52363</v>
      </c>
      <c r="D14" s="94" t="s">
        <v>176</v>
      </c>
      <c r="E14" s="116" t="s">
        <v>45</v>
      </c>
      <c r="F14" s="106" t="s">
        <v>45</v>
      </c>
      <c r="G14" s="118" t="s">
        <v>159</v>
      </c>
      <c r="H14" s="117" t="s">
        <v>159</v>
      </c>
      <c r="I14" s="95"/>
      <c r="J14" s="96" t="s">
        <v>177</v>
      </c>
      <c r="K14" s="96" t="s">
        <v>177</v>
      </c>
      <c r="L14" s="93" t="s">
        <v>178</v>
      </c>
      <c r="M14" s="93">
        <v>1</v>
      </c>
      <c r="N14" s="93" t="s">
        <v>179</v>
      </c>
      <c r="O14" s="97">
        <v>18</v>
      </c>
      <c r="P14" s="93" t="s">
        <v>180</v>
      </c>
      <c r="Q14" s="93" t="s">
        <v>181</v>
      </c>
      <c r="R14" s="106" t="s">
        <v>174</v>
      </c>
      <c r="S14" s="98">
        <v>1481065.25</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0</v>
      </c>
      <c r="AI14" s="104">
        <f>AA14*AH14</f>
        <v>0</v>
      </c>
    </row>
    <row r="15" spans="1:49" ht="50.1" customHeight="1" x14ac:dyDescent="0.25">
      <c r="A15" s="93" t="s">
        <v>185</v>
      </c>
      <c r="B15" s="93">
        <v>5</v>
      </c>
      <c r="C15" s="93">
        <v>52363</v>
      </c>
      <c r="D15" s="94" t="s">
        <v>176</v>
      </c>
      <c r="E15" s="116" t="s">
        <v>45</v>
      </c>
      <c r="F15" s="106" t="s">
        <v>45</v>
      </c>
      <c r="G15" s="118" t="s">
        <v>159</v>
      </c>
      <c r="H15" s="117" t="s">
        <v>159</v>
      </c>
      <c r="I15" s="95"/>
      <c r="J15" s="96" t="s">
        <v>177</v>
      </c>
      <c r="K15" s="96" t="s">
        <v>177</v>
      </c>
      <c r="L15" s="93" t="s">
        <v>178</v>
      </c>
      <c r="M15" s="93">
        <v>1</v>
      </c>
      <c r="N15" s="93" t="s">
        <v>179</v>
      </c>
      <c r="O15" s="97">
        <v>18</v>
      </c>
      <c r="P15" s="93" t="s">
        <v>180</v>
      </c>
      <c r="Q15" s="93" t="s">
        <v>181</v>
      </c>
      <c r="R15" s="106" t="s">
        <v>174</v>
      </c>
      <c r="S15" s="98">
        <v>959223.73</v>
      </c>
      <c r="T15" s="99">
        <v>0</v>
      </c>
      <c r="U15" s="100" t="s">
        <v>158</v>
      </c>
      <c r="V15" s="98">
        <v>0</v>
      </c>
      <c r="W15" s="101">
        <f>ROUND(ROUND(T15,2)*ROUND(M15,3),2)</f>
        <v>0</v>
      </c>
      <c r="X15" s="101">
        <f>ROUND(W15*IF(UPPER(U15)="20%",20,1)*IF(UPPER(U15)="10%",10,1)*IF(UPPER(U15)="НДС не облагается",0,1)/100,2)</f>
        <v>0</v>
      </c>
      <c r="Y15" s="101">
        <f>ROUND(X15+W15,2)</f>
        <v>0</v>
      </c>
      <c r="Z15" s="102">
        <f>IF(T15&gt;IF(V15=0,T15,V15),1,0)</f>
        <v>0</v>
      </c>
      <c r="AA15" s="102">
        <f t="shared" si="0"/>
        <v>0</v>
      </c>
      <c r="AB15" s="102">
        <f t="shared" si="1"/>
        <v>0</v>
      </c>
      <c r="AC15" s="102">
        <f t="shared" si="2"/>
        <v>0</v>
      </c>
      <c r="AD15" s="103">
        <f t="shared" si="3"/>
        <v>1</v>
      </c>
      <c r="AE15" s="103">
        <f>IF(AND(E15="Да",OR(AND(F15 = "Да",ISBLANK(G15)),AND(F15 = "Да", G15 = "В соответствии с техническим заданием"),AND(F15 = "Нет",NOT(G15 = "В соответствии с техническим заданием")))),1,0)</f>
        <v>0</v>
      </c>
      <c r="AF15" s="104">
        <f>IF(AND(E15="Да",OR(AND(F15 = "Да",ISBLANK(H15)),AND(F15 = "Да", H15 = "В соответствии с техническим заданием"),AND(F15 = "Нет",NOT(H15 = "В соответствии с техническим заданием")))),1,0)</f>
        <v>0</v>
      </c>
      <c r="AG15" s="104">
        <f>IF(OR(AND(E15="Нет",F15="Нет"),AND(E15="Да",F15="Нет"),AND(E15="Да",F15="Да")),0,1)</f>
        <v>0</v>
      </c>
      <c r="AH15" s="104">
        <f>IF(AND(R15="Россия"),1,0)</f>
        <v>0</v>
      </c>
      <c r="AI15" s="104">
        <f>AA15*AH15</f>
        <v>0</v>
      </c>
    </row>
    <row r="16" spans="1:49" ht="50.1" customHeight="1" x14ac:dyDescent="0.25">
      <c r="A16" s="93" t="s">
        <v>186</v>
      </c>
      <c r="B16" s="93">
        <v>6</v>
      </c>
      <c r="C16" s="93">
        <v>52363</v>
      </c>
      <c r="D16" s="94" t="s">
        <v>176</v>
      </c>
      <c r="E16" s="116" t="s">
        <v>45</v>
      </c>
      <c r="F16" s="106" t="s">
        <v>45</v>
      </c>
      <c r="G16" s="118" t="s">
        <v>159</v>
      </c>
      <c r="H16" s="117" t="s">
        <v>159</v>
      </c>
      <c r="I16" s="95"/>
      <c r="J16" s="96" t="s">
        <v>177</v>
      </c>
      <c r="K16" s="96" t="s">
        <v>177</v>
      </c>
      <c r="L16" s="93" t="s">
        <v>178</v>
      </c>
      <c r="M16" s="93">
        <v>1</v>
      </c>
      <c r="N16" s="93" t="s">
        <v>179</v>
      </c>
      <c r="O16" s="97">
        <v>18</v>
      </c>
      <c r="P16" s="93" t="s">
        <v>180</v>
      </c>
      <c r="Q16" s="93" t="s">
        <v>181</v>
      </c>
      <c r="R16" s="106" t="s">
        <v>174</v>
      </c>
      <c r="S16" s="98">
        <v>1507551.69</v>
      </c>
      <c r="T16" s="99">
        <v>0</v>
      </c>
      <c r="U16" s="100" t="s">
        <v>158</v>
      </c>
      <c r="V16" s="98">
        <v>0</v>
      </c>
      <c r="W16" s="101">
        <f>ROUND(ROUND(T16,2)*ROUND(M16,3),2)</f>
        <v>0</v>
      </c>
      <c r="X16" s="101">
        <f>ROUND(W16*IF(UPPER(U16)="20%",20,1)*IF(UPPER(U16)="10%",10,1)*IF(UPPER(U16)="НДС не облагается",0,1)/100,2)</f>
        <v>0</v>
      </c>
      <c r="Y16" s="101">
        <f>ROUND(X16+W16,2)</f>
        <v>0</v>
      </c>
      <c r="Z16" s="102">
        <f>IF(T16&gt;IF(V16=0,T16,V16),1,0)</f>
        <v>0</v>
      </c>
      <c r="AA16" s="102">
        <f t="shared" si="0"/>
        <v>0</v>
      </c>
      <c r="AB16" s="102">
        <f t="shared" si="1"/>
        <v>0</v>
      </c>
      <c r="AC16" s="102">
        <f t="shared" si="2"/>
        <v>0</v>
      </c>
      <c r="AD16" s="103">
        <f t="shared" si="3"/>
        <v>1</v>
      </c>
      <c r="AE16" s="103">
        <f>IF(AND(E16="Да",OR(AND(F16 = "Да",ISBLANK(G16)),AND(F16 = "Да", G16 = "В соответствии с техническим заданием"),AND(F16 = "Нет",NOT(G16 = "В соответствии с техническим заданием")))),1,0)</f>
        <v>0</v>
      </c>
      <c r="AF16" s="104">
        <f>IF(AND(E16="Да",OR(AND(F16 = "Да",ISBLANK(H16)),AND(F16 = "Да", H16 = "В соответствии с техническим заданием"),AND(F16 = "Нет",NOT(H16 = "В соответствии с техническим заданием")))),1,0)</f>
        <v>0</v>
      </c>
      <c r="AG16" s="104">
        <f>IF(OR(AND(E16="Нет",F16="Нет"),AND(E16="Да",F16="Нет"),AND(E16="Да",F16="Да")),0,1)</f>
        <v>0</v>
      </c>
      <c r="AH16" s="104">
        <f>IF(AND(R16="Россия"),1,0)</f>
        <v>0</v>
      </c>
      <c r="AI16" s="104">
        <f>AA16*AH16</f>
        <v>0</v>
      </c>
    </row>
    <row r="17" spans="1:35" ht="50.1" customHeight="1" x14ac:dyDescent="0.25">
      <c r="A17" s="93" t="s">
        <v>187</v>
      </c>
      <c r="B17" s="93">
        <v>7</v>
      </c>
      <c r="C17" s="93">
        <v>52363</v>
      </c>
      <c r="D17" s="94" t="s">
        <v>176</v>
      </c>
      <c r="E17" s="116" t="s">
        <v>45</v>
      </c>
      <c r="F17" s="106" t="s">
        <v>45</v>
      </c>
      <c r="G17" s="118" t="s">
        <v>159</v>
      </c>
      <c r="H17" s="117" t="s">
        <v>159</v>
      </c>
      <c r="I17" s="95"/>
      <c r="J17" s="96" t="s">
        <v>177</v>
      </c>
      <c r="K17" s="96" t="s">
        <v>177</v>
      </c>
      <c r="L17" s="93" t="s">
        <v>178</v>
      </c>
      <c r="M17" s="93">
        <v>1</v>
      </c>
      <c r="N17" s="93" t="s">
        <v>179</v>
      </c>
      <c r="O17" s="97">
        <v>18</v>
      </c>
      <c r="P17" s="93" t="s">
        <v>180</v>
      </c>
      <c r="Q17" s="93" t="s">
        <v>181</v>
      </c>
      <c r="R17" s="106" t="s">
        <v>174</v>
      </c>
      <c r="S17" s="98">
        <v>1176386.44</v>
      </c>
      <c r="T17" s="99">
        <v>0</v>
      </c>
      <c r="U17" s="100" t="s">
        <v>158</v>
      </c>
      <c r="V17" s="98">
        <v>0</v>
      </c>
      <c r="W17" s="101">
        <f>ROUND(ROUND(T17,2)*ROUND(M17,3),2)</f>
        <v>0</v>
      </c>
      <c r="X17" s="101">
        <f>ROUND(W17*IF(UPPER(U17)="20%",20,1)*IF(UPPER(U17)="10%",10,1)*IF(UPPER(U17)="НДС не облагается",0,1)/100,2)</f>
        <v>0</v>
      </c>
      <c r="Y17" s="101">
        <f>ROUND(X17+W17,2)</f>
        <v>0</v>
      </c>
      <c r="Z17" s="102">
        <f>IF(T17&gt;IF(V17=0,T17,V17),1,0)</f>
        <v>0</v>
      </c>
      <c r="AA17" s="102">
        <f t="shared" si="0"/>
        <v>0</v>
      </c>
      <c r="AB17" s="102">
        <f t="shared" si="1"/>
        <v>0</v>
      </c>
      <c r="AC17" s="102">
        <f t="shared" si="2"/>
        <v>0</v>
      </c>
      <c r="AD17" s="103">
        <f t="shared" si="3"/>
        <v>1</v>
      </c>
      <c r="AE17" s="103">
        <f>IF(AND(E17="Да",OR(AND(F17 = "Да",ISBLANK(G17)),AND(F17 = "Да", G17 = "В соответствии с техническим заданием"),AND(F17 = "Нет",NOT(G17 = "В соответствии с техническим заданием")))),1,0)</f>
        <v>0</v>
      </c>
      <c r="AF17" s="104">
        <f>IF(AND(E17="Да",OR(AND(F17 = "Да",ISBLANK(H17)),AND(F17 = "Да", H17 = "В соответствии с техническим заданием"),AND(F17 = "Нет",NOT(H17 = "В соответствии с техническим заданием")))),1,0)</f>
        <v>0</v>
      </c>
      <c r="AG17" s="104">
        <f>IF(OR(AND(E17="Нет",F17="Нет"),AND(E17="Да",F17="Нет"),AND(E17="Да",F17="Да")),0,1)</f>
        <v>0</v>
      </c>
      <c r="AH17" s="104">
        <f>IF(AND(R17="Россия"),1,0)</f>
        <v>0</v>
      </c>
      <c r="AI17" s="104">
        <f>AA17*AH17</f>
        <v>0</v>
      </c>
    </row>
    <row r="18" spans="1:35" ht="50.1" customHeight="1" x14ac:dyDescent="0.25">
      <c r="A18" s="93" t="s">
        <v>188</v>
      </c>
      <c r="B18" s="93">
        <v>8</v>
      </c>
      <c r="C18" s="93">
        <v>52363</v>
      </c>
      <c r="D18" s="94" t="s">
        <v>176</v>
      </c>
      <c r="E18" s="116" t="s">
        <v>45</v>
      </c>
      <c r="F18" s="106" t="s">
        <v>45</v>
      </c>
      <c r="G18" s="118" t="s">
        <v>159</v>
      </c>
      <c r="H18" s="117" t="s">
        <v>159</v>
      </c>
      <c r="I18" s="95"/>
      <c r="J18" s="96" t="s">
        <v>177</v>
      </c>
      <c r="K18" s="96" t="s">
        <v>177</v>
      </c>
      <c r="L18" s="93" t="s">
        <v>178</v>
      </c>
      <c r="M18" s="93">
        <v>1</v>
      </c>
      <c r="N18" s="93" t="s">
        <v>179</v>
      </c>
      <c r="O18" s="97">
        <v>18</v>
      </c>
      <c r="P18" s="93" t="s">
        <v>180</v>
      </c>
      <c r="Q18" s="93" t="s">
        <v>181</v>
      </c>
      <c r="R18" s="106" t="s">
        <v>174</v>
      </c>
      <c r="S18" s="98">
        <v>876566.95</v>
      </c>
      <c r="T18" s="99">
        <v>0</v>
      </c>
      <c r="U18" s="100" t="s">
        <v>158</v>
      </c>
      <c r="V18" s="98">
        <v>0</v>
      </c>
      <c r="W18" s="101">
        <f>ROUND(ROUND(T18,2)*ROUND(M18,3),2)</f>
        <v>0</v>
      </c>
      <c r="X18" s="101">
        <f>ROUND(W18*IF(UPPER(U18)="20%",20,1)*IF(UPPER(U18)="10%",10,1)*IF(UPPER(U18)="НДС не облагается",0,1)/100,2)</f>
        <v>0</v>
      </c>
      <c r="Y18" s="101">
        <f>ROUND(X18+W18,2)</f>
        <v>0</v>
      </c>
      <c r="Z18" s="102">
        <f>IF(T18&gt;IF(V18=0,T18,V18),1,0)</f>
        <v>0</v>
      </c>
      <c r="AA18" s="102">
        <f t="shared" si="0"/>
        <v>0</v>
      </c>
      <c r="AB18" s="102">
        <f t="shared" si="1"/>
        <v>0</v>
      </c>
      <c r="AC18" s="102">
        <f t="shared" si="2"/>
        <v>0</v>
      </c>
      <c r="AD18" s="103">
        <f t="shared" si="3"/>
        <v>1</v>
      </c>
      <c r="AE18" s="103">
        <f>IF(AND(E18="Да",OR(AND(F18 = "Да",ISBLANK(G18)),AND(F18 = "Да", G18 = "В соответствии с техническим заданием"),AND(F18 = "Нет",NOT(G18 = "В соответствии с техническим заданием")))),1,0)</f>
        <v>0</v>
      </c>
      <c r="AF18" s="104">
        <f>IF(AND(E18="Да",OR(AND(F18 = "Да",ISBLANK(H18)),AND(F18 = "Да", H18 = "В соответствии с техническим заданием"),AND(F18 = "Нет",NOT(H18 = "В соответствии с техническим заданием")))),1,0)</f>
        <v>0</v>
      </c>
      <c r="AG18" s="104">
        <f>IF(OR(AND(E18="Нет",F18="Нет"),AND(E18="Да",F18="Нет"),AND(E18="Да",F18="Да")),0,1)</f>
        <v>0</v>
      </c>
      <c r="AH18" s="104">
        <f>IF(AND(R18="Россия"),1,0)</f>
        <v>0</v>
      </c>
      <c r="AI18" s="104">
        <f>AA18*AH18</f>
        <v>0</v>
      </c>
    </row>
    <row r="19" spans="1:35" ht="50.1" customHeight="1" x14ac:dyDescent="0.25">
      <c r="A19" s="93" t="s">
        <v>189</v>
      </c>
      <c r="B19" s="93">
        <v>9</v>
      </c>
      <c r="C19" s="93">
        <v>52363</v>
      </c>
      <c r="D19" s="94" t="s">
        <v>176</v>
      </c>
      <c r="E19" s="116" t="s">
        <v>45</v>
      </c>
      <c r="F19" s="106" t="s">
        <v>45</v>
      </c>
      <c r="G19" s="118" t="s">
        <v>159</v>
      </c>
      <c r="H19" s="117" t="s">
        <v>159</v>
      </c>
      <c r="I19" s="95"/>
      <c r="J19" s="96" t="s">
        <v>177</v>
      </c>
      <c r="K19" s="96" t="s">
        <v>177</v>
      </c>
      <c r="L19" s="93" t="s">
        <v>178</v>
      </c>
      <c r="M19" s="93">
        <v>1</v>
      </c>
      <c r="N19" s="93" t="s">
        <v>179</v>
      </c>
      <c r="O19" s="97">
        <v>18</v>
      </c>
      <c r="P19" s="93" t="s">
        <v>180</v>
      </c>
      <c r="Q19" s="93" t="s">
        <v>181</v>
      </c>
      <c r="R19" s="106" t="s">
        <v>174</v>
      </c>
      <c r="S19" s="98">
        <v>1481065.25</v>
      </c>
      <c r="T19" s="99">
        <v>0</v>
      </c>
      <c r="U19" s="100" t="s">
        <v>158</v>
      </c>
      <c r="V19" s="98">
        <v>0</v>
      </c>
      <c r="W19" s="101">
        <f>ROUND(ROUND(T19,2)*ROUND(M19,3),2)</f>
        <v>0</v>
      </c>
      <c r="X19" s="101">
        <f>ROUND(W19*IF(UPPER(U19)="20%",20,1)*IF(UPPER(U19)="10%",10,1)*IF(UPPER(U19)="НДС не облагается",0,1)/100,2)</f>
        <v>0</v>
      </c>
      <c r="Y19" s="101">
        <f>ROUND(X19+W19,2)</f>
        <v>0</v>
      </c>
      <c r="Z19" s="102">
        <f>IF(T19&gt;IF(V19=0,T19,V19),1,0)</f>
        <v>0</v>
      </c>
      <c r="AA19" s="102">
        <f t="shared" si="0"/>
        <v>0</v>
      </c>
      <c r="AB19" s="102">
        <f t="shared" si="1"/>
        <v>0</v>
      </c>
      <c r="AC19" s="102">
        <f t="shared" si="2"/>
        <v>0</v>
      </c>
      <c r="AD19" s="103">
        <f t="shared" si="3"/>
        <v>1</v>
      </c>
      <c r="AE19" s="103">
        <f>IF(AND(E19="Да",OR(AND(F19 = "Да",ISBLANK(G19)),AND(F19 = "Да", G19 = "В соответствии с техническим заданием"),AND(F19 = "Нет",NOT(G19 = "В соответствии с техническим заданием")))),1,0)</f>
        <v>0</v>
      </c>
      <c r="AF19" s="104">
        <f>IF(AND(E19="Да",OR(AND(F19 = "Да",ISBLANK(H19)),AND(F19 = "Да", H19 = "В соответствии с техническим заданием"),AND(F19 = "Нет",NOT(H19 = "В соответствии с техническим заданием")))),1,0)</f>
        <v>0</v>
      </c>
      <c r="AG19" s="104">
        <f>IF(OR(AND(E19="Нет",F19="Нет"),AND(E19="Да",F19="Нет"),AND(E19="Да",F19="Да")),0,1)</f>
        <v>0</v>
      </c>
      <c r="AH19" s="104">
        <f>IF(AND(R19="Россия"),1,0)</f>
        <v>0</v>
      </c>
      <c r="AI19" s="104">
        <f>AA19*AH19</f>
        <v>0</v>
      </c>
    </row>
    <row r="20" spans="1:35" ht="50.1" customHeight="1" x14ac:dyDescent="0.25">
      <c r="A20" s="93" t="s">
        <v>190</v>
      </c>
      <c r="B20" s="93">
        <v>10</v>
      </c>
      <c r="C20" s="93">
        <v>52363</v>
      </c>
      <c r="D20" s="94" t="s">
        <v>176</v>
      </c>
      <c r="E20" s="116" t="s">
        <v>45</v>
      </c>
      <c r="F20" s="106" t="s">
        <v>45</v>
      </c>
      <c r="G20" s="118" t="s">
        <v>159</v>
      </c>
      <c r="H20" s="117" t="s">
        <v>159</v>
      </c>
      <c r="I20" s="95"/>
      <c r="J20" s="96" t="s">
        <v>177</v>
      </c>
      <c r="K20" s="96" t="s">
        <v>177</v>
      </c>
      <c r="L20" s="93" t="s">
        <v>178</v>
      </c>
      <c r="M20" s="93">
        <v>1</v>
      </c>
      <c r="N20" s="93" t="s">
        <v>179</v>
      </c>
      <c r="O20" s="97">
        <v>18</v>
      </c>
      <c r="P20" s="93" t="s">
        <v>180</v>
      </c>
      <c r="Q20" s="93" t="s">
        <v>181</v>
      </c>
      <c r="R20" s="106" t="s">
        <v>174</v>
      </c>
      <c r="S20" s="98">
        <v>1176386.44</v>
      </c>
      <c r="T20" s="99">
        <v>0</v>
      </c>
      <c r="U20" s="100" t="s">
        <v>158</v>
      </c>
      <c r="V20" s="98">
        <v>0</v>
      </c>
      <c r="W20" s="101">
        <f>ROUND(ROUND(T20,2)*ROUND(M20,3),2)</f>
        <v>0</v>
      </c>
      <c r="X20" s="101">
        <f>ROUND(W20*IF(UPPER(U20)="20%",20,1)*IF(UPPER(U20)="10%",10,1)*IF(UPPER(U20)="НДС не облагается",0,1)/100,2)</f>
        <v>0</v>
      </c>
      <c r="Y20" s="101">
        <f>ROUND(X20+W20,2)</f>
        <v>0</v>
      </c>
      <c r="Z20" s="102">
        <f>IF(T20&gt;IF(V20=0,T20,V20),1,0)</f>
        <v>0</v>
      </c>
      <c r="AA20" s="102">
        <f t="shared" si="0"/>
        <v>0</v>
      </c>
      <c r="AB20" s="102">
        <f t="shared" si="1"/>
        <v>0</v>
      </c>
      <c r="AC20" s="102">
        <f t="shared" si="2"/>
        <v>0</v>
      </c>
      <c r="AD20" s="103">
        <f t="shared" si="3"/>
        <v>1</v>
      </c>
      <c r="AE20" s="103">
        <f>IF(AND(E20="Да",OR(AND(F20 = "Да",ISBLANK(G20)),AND(F20 = "Да", G20 = "В соответствии с техническим заданием"),AND(F20 = "Нет",NOT(G20 = "В соответствии с техническим заданием")))),1,0)</f>
        <v>0</v>
      </c>
      <c r="AF20" s="104">
        <f>IF(AND(E20="Да",OR(AND(F20 = "Да",ISBLANK(H20)),AND(F20 = "Да", H20 = "В соответствии с техническим заданием"),AND(F20 = "Нет",NOT(H20 = "В соответствии с техническим заданием")))),1,0)</f>
        <v>0</v>
      </c>
      <c r="AG20" s="104">
        <f>IF(OR(AND(E20="Нет",F20="Нет"),AND(E20="Да",F20="Нет"),AND(E20="Да",F20="Да")),0,1)</f>
        <v>0</v>
      </c>
      <c r="AH20" s="104">
        <f>IF(AND(R20="Россия"),1,0)</f>
        <v>0</v>
      </c>
      <c r="AI20" s="104">
        <f>AA20*AH20</f>
        <v>0</v>
      </c>
    </row>
    <row r="21" spans="1:35" ht="50.1" customHeight="1" x14ac:dyDescent="0.25">
      <c r="A21" s="93" t="s">
        <v>191</v>
      </c>
      <c r="B21" s="93">
        <v>11</v>
      </c>
      <c r="C21" s="93">
        <v>56413</v>
      </c>
      <c r="D21" s="94" t="s">
        <v>192</v>
      </c>
      <c r="E21" s="116" t="s">
        <v>45</v>
      </c>
      <c r="F21" s="106" t="s">
        <v>45</v>
      </c>
      <c r="G21" s="118" t="s">
        <v>159</v>
      </c>
      <c r="H21" s="117" t="s">
        <v>159</v>
      </c>
      <c r="I21" s="95"/>
      <c r="J21" s="96" t="s">
        <v>177</v>
      </c>
      <c r="K21" s="96" t="s">
        <v>177</v>
      </c>
      <c r="L21" s="93" t="s">
        <v>178</v>
      </c>
      <c r="M21" s="93">
        <v>1</v>
      </c>
      <c r="N21" s="93" t="s">
        <v>179</v>
      </c>
      <c r="O21" s="97">
        <v>1</v>
      </c>
      <c r="P21" s="93" t="s">
        <v>180</v>
      </c>
      <c r="Q21" s="93" t="s">
        <v>181</v>
      </c>
      <c r="R21" s="106" t="s">
        <v>174</v>
      </c>
      <c r="S21" s="98">
        <v>1534772.03</v>
      </c>
      <c r="T21" s="99">
        <v>0</v>
      </c>
      <c r="U21" s="100" t="s">
        <v>158</v>
      </c>
      <c r="V21" s="98">
        <v>0</v>
      </c>
      <c r="W21" s="101">
        <f>ROUND(ROUND(T21,2)*ROUND(M21,3),2)</f>
        <v>0</v>
      </c>
      <c r="X21" s="101">
        <f>ROUND(W21*IF(UPPER(U21)="20%",20,1)*IF(UPPER(U21)="10%",10,1)*IF(UPPER(U21)="НДС не облагается",0,1)/100,2)</f>
        <v>0</v>
      </c>
      <c r="Y21" s="101">
        <f>ROUND(X21+W21,2)</f>
        <v>0</v>
      </c>
      <c r="Z21" s="102">
        <f>IF(T21&gt;IF(V21=0,T21,V21),1,0)</f>
        <v>0</v>
      </c>
      <c r="AA21" s="102">
        <f t="shared" si="0"/>
        <v>0</v>
      </c>
      <c r="AB21" s="102">
        <f t="shared" si="1"/>
        <v>0</v>
      </c>
      <c r="AC21" s="102">
        <f t="shared" si="2"/>
        <v>0</v>
      </c>
      <c r="AD21" s="103">
        <f t="shared" si="3"/>
        <v>1</v>
      </c>
      <c r="AE21" s="103">
        <f>IF(AND(E21="Да",OR(AND(F21 = "Да",ISBLANK(G21)),AND(F21 = "Да", G21 = "В соответствии с техническим заданием"),AND(F21 = "Нет",NOT(G21 = "В соответствии с техническим заданием")))),1,0)</f>
        <v>0</v>
      </c>
      <c r="AF21" s="104">
        <f>IF(AND(E21="Да",OR(AND(F21 = "Да",ISBLANK(H21)),AND(F21 = "Да", H21 = "В соответствии с техническим заданием"),AND(F21 = "Нет",NOT(H21 = "В соответствии с техническим заданием")))),1,0)</f>
        <v>0</v>
      </c>
      <c r="AG21" s="104">
        <f>IF(OR(AND(E21="Нет",F21="Нет"),AND(E21="Да",F21="Нет"),AND(E21="Да",F21="Да")),0,1)</f>
        <v>0</v>
      </c>
      <c r="AH21" s="104">
        <f>IF(AND(R21="Россия"),1,0)</f>
        <v>0</v>
      </c>
      <c r="AI21" s="104">
        <f>AA21*AH21</f>
        <v>0</v>
      </c>
    </row>
    <row r="22" spans="1:35" ht="50.1" customHeight="1" x14ac:dyDescent="0.25">
      <c r="A22" s="93" t="s">
        <v>193</v>
      </c>
      <c r="B22" s="93">
        <v>12</v>
      </c>
      <c r="C22" s="93">
        <v>52363</v>
      </c>
      <c r="D22" s="94" t="s">
        <v>176</v>
      </c>
      <c r="E22" s="116" t="s">
        <v>45</v>
      </c>
      <c r="F22" s="106" t="s">
        <v>45</v>
      </c>
      <c r="G22" s="118" t="s">
        <v>159</v>
      </c>
      <c r="H22" s="117" t="s">
        <v>159</v>
      </c>
      <c r="I22" s="95"/>
      <c r="J22" s="96" t="s">
        <v>177</v>
      </c>
      <c r="K22" s="96" t="s">
        <v>177</v>
      </c>
      <c r="L22" s="93" t="s">
        <v>178</v>
      </c>
      <c r="M22" s="93">
        <v>1</v>
      </c>
      <c r="N22" s="93" t="s">
        <v>179</v>
      </c>
      <c r="O22" s="97">
        <v>18</v>
      </c>
      <c r="P22" s="93" t="s">
        <v>180</v>
      </c>
      <c r="Q22" s="93" t="s">
        <v>181</v>
      </c>
      <c r="R22" s="106" t="s">
        <v>174</v>
      </c>
      <c r="S22" s="98">
        <v>1507551.69</v>
      </c>
      <c r="T22" s="99">
        <v>0</v>
      </c>
      <c r="U22" s="100" t="s">
        <v>158</v>
      </c>
      <c r="V22" s="98">
        <v>0</v>
      </c>
      <c r="W22" s="101">
        <f>ROUND(ROUND(T22,2)*ROUND(M22,3),2)</f>
        <v>0</v>
      </c>
      <c r="X22" s="101">
        <f>ROUND(W22*IF(UPPER(U22)="20%",20,1)*IF(UPPER(U22)="10%",10,1)*IF(UPPER(U22)="НДС не облагается",0,1)/100,2)</f>
        <v>0</v>
      </c>
      <c r="Y22" s="101">
        <f>ROUND(X22+W22,2)</f>
        <v>0</v>
      </c>
      <c r="Z22" s="102">
        <f>IF(T22&gt;IF(V22=0,T22,V22),1,0)</f>
        <v>0</v>
      </c>
      <c r="AA22" s="102">
        <f t="shared" si="0"/>
        <v>0</v>
      </c>
      <c r="AB22" s="102">
        <f t="shared" si="1"/>
        <v>0</v>
      </c>
      <c r="AC22" s="102">
        <f t="shared" si="2"/>
        <v>0</v>
      </c>
      <c r="AD22" s="103">
        <f t="shared" si="3"/>
        <v>1</v>
      </c>
      <c r="AE22" s="103">
        <f>IF(AND(E22="Да",OR(AND(F22 = "Да",ISBLANK(G22)),AND(F22 = "Да", G22 = "В соответствии с техническим заданием"),AND(F22 = "Нет",NOT(G22 = "В соответствии с техническим заданием")))),1,0)</f>
        <v>0</v>
      </c>
      <c r="AF22" s="104">
        <f>IF(AND(E22="Да",OR(AND(F22 = "Да",ISBLANK(H22)),AND(F22 = "Да", H22 = "В соответствии с техническим заданием"),AND(F22 = "Нет",NOT(H22 = "В соответствии с техническим заданием")))),1,0)</f>
        <v>0</v>
      </c>
      <c r="AG22" s="104">
        <f>IF(OR(AND(E22="Нет",F22="Нет"),AND(E22="Да",F22="Нет"),AND(E22="Да",F22="Да")),0,1)</f>
        <v>0</v>
      </c>
      <c r="AH22" s="104">
        <f>IF(AND(R22="Россия"),1,0)</f>
        <v>0</v>
      </c>
      <c r="AI22" s="104">
        <f>AA22*AH22</f>
        <v>0</v>
      </c>
    </row>
    <row r="23" spans="1:35" ht="50.1" customHeight="1" x14ac:dyDescent="0.25">
      <c r="A23" s="93" t="s">
        <v>194</v>
      </c>
      <c r="B23" s="93">
        <v>13</v>
      </c>
      <c r="C23" s="93">
        <v>52363</v>
      </c>
      <c r="D23" s="94" t="s">
        <v>176</v>
      </c>
      <c r="E23" s="116" t="s">
        <v>45</v>
      </c>
      <c r="F23" s="106" t="s">
        <v>45</v>
      </c>
      <c r="G23" s="118" t="s">
        <v>159</v>
      </c>
      <c r="H23" s="117" t="s">
        <v>159</v>
      </c>
      <c r="I23" s="95"/>
      <c r="J23" s="96" t="s">
        <v>177</v>
      </c>
      <c r="K23" s="96" t="s">
        <v>177</v>
      </c>
      <c r="L23" s="93" t="s">
        <v>178</v>
      </c>
      <c r="M23" s="93">
        <v>1</v>
      </c>
      <c r="N23" s="93" t="s">
        <v>179</v>
      </c>
      <c r="O23" s="97">
        <v>18</v>
      </c>
      <c r="P23" s="93" t="s">
        <v>180</v>
      </c>
      <c r="Q23" s="93" t="s">
        <v>181</v>
      </c>
      <c r="R23" s="106" t="s">
        <v>174</v>
      </c>
      <c r="S23" s="98">
        <v>1176386.44</v>
      </c>
      <c r="T23" s="99">
        <v>0</v>
      </c>
      <c r="U23" s="100" t="s">
        <v>158</v>
      </c>
      <c r="V23" s="98">
        <v>0</v>
      </c>
      <c r="W23" s="101">
        <f>ROUND(ROUND(T23,2)*ROUND(M23,3),2)</f>
        <v>0</v>
      </c>
      <c r="X23" s="101">
        <f>ROUND(W23*IF(UPPER(U23)="20%",20,1)*IF(UPPER(U23)="10%",10,1)*IF(UPPER(U23)="НДС не облагается",0,1)/100,2)</f>
        <v>0</v>
      </c>
      <c r="Y23" s="101">
        <f>ROUND(X23+W23,2)</f>
        <v>0</v>
      </c>
      <c r="Z23" s="102">
        <f>IF(T23&gt;IF(V23=0,T23,V23),1,0)</f>
        <v>0</v>
      </c>
      <c r="AA23" s="102">
        <f t="shared" si="0"/>
        <v>0</v>
      </c>
      <c r="AB23" s="102">
        <f t="shared" si="1"/>
        <v>0</v>
      </c>
      <c r="AC23" s="102">
        <f t="shared" si="2"/>
        <v>0</v>
      </c>
      <c r="AD23" s="103">
        <f t="shared" si="3"/>
        <v>1</v>
      </c>
      <c r="AE23" s="103">
        <f>IF(AND(E23="Да",OR(AND(F23 = "Да",ISBLANK(G23)),AND(F23 = "Да", G23 = "В соответствии с техническим заданием"),AND(F23 = "Нет",NOT(G23 = "В соответствии с техническим заданием")))),1,0)</f>
        <v>0</v>
      </c>
      <c r="AF23" s="104">
        <f>IF(AND(E23="Да",OR(AND(F23 = "Да",ISBLANK(H23)),AND(F23 = "Да", H23 = "В соответствии с техническим заданием"),AND(F23 = "Нет",NOT(H23 = "В соответствии с техническим заданием")))),1,0)</f>
        <v>0</v>
      </c>
      <c r="AG23" s="104">
        <f>IF(OR(AND(E23="Нет",F23="Нет"),AND(E23="Да",F23="Нет"),AND(E23="Да",F23="Да")),0,1)</f>
        <v>0</v>
      </c>
      <c r="AH23" s="104">
        <f>IF(AND(R23="Россия"),1,0)</f>
        <v>0</v>
      </c>
      <c r="AI23" s="104">
        <f>AA23*AH23</f>
        <v>0</v>
      </c>
    </row>
    <row r="24" spans="1:35" ht="50.1" customHeight="1" x14ac:dyDescent="0.25">
      <c r="A24" s="93" t="s">
        <v>195</v>
      </c>
      <c r="B24" s="93">
        <v>14</v>
      </c>
      <c r="C24" s="93">
        <v>52363</v>
      </c>
      <c r="D24" s="94" t="s">
        <v>176</v>
      </c>
      <c r="E24" s="116" t="s">
        <v>45</v>
      </c>
      <c r="F24" s="106" t="s">
        <v>45</v>
      </c>
      <c r="G24" s="118" t="s">
        <v>159</v>
      </c>
      <c r="H24" s="117" t="s">
        <v>159</v>
      </c>
      <c r="I24" s="95"/>
      <c r="J24" s="96" t="s">
        <v>177</v>
      </c>
      <c r="K24" s="96" t="s">
        <v>177</v>
      </c>
      <c r="L24" s="93" t="s">
        <v>178</v>
      </c>
      <c r="M24" s="93">
        <v>1</v>
      </c>
      <c r="N24" s="93" t="s">
        <v>179</v>
      </c>
      <c r="O24" s="97">
        <v>18</v>
      </c>
      <c r="P24" s="93" t="s">
        <v>180</v>
      </c>
      <c r="Q24" s="93" t="s">
        <v>181</v>
      </c>
      <c r="R24" s="106" t="s">
        <v>174</v>
      </c>
      <c r="S24" s="98">
        <v>1313365.56</v>
      </c>
      <c r="T24" s="99">
        <v>0</v>
      </c>
      <c r="U24" s="100" t="s">
        <v>158</v>
      </c>
      <c r="V24" s="98">
        <v>0</v>
      </c>
      <c r="W24" s="101">
        <f>ROUND(ROUND(T24,2)*ROUND(M24,3),2)</f>
        <v>0</v>
      </c>
      <c r="X24" s="101">
        <f>ROUND(W24*IF(UPPER(U24)="20%",20,1)*IF(UPPER(U24)="10%",10,1)*IF(UPPER(U24)="НДС не облагается",0,1)/100,2)</f>
        <v>0</v>
      </c>
      <c r="Y24" s="101">
        <f>ROUND(X24+W24,2)</f>
        <v>0</v>
      </c>
      <c r="Z24" s="102">
        <f>IF(T24&gt;IF(V24=0,T24,V24),1,0)</f>
        <v>0</v>
      </c>
      <c r="AA24" s="102">
        <f t="shared" si="0"/>
        <v>0</v>
      </c>
      <c r="AB24" s="102">
        <f t="shared" si="1"/>
        <v>0</v>
      </c>
      <c r="AC24" s="102">
        <f t="shared" si="2"/>
        <v>0</v>
      </c>
      <c r="AD24" s="103">
        <f t="shared" si="3"/>
        <v>1</v>
      </c>
      <c r="AE24" s="103">
        <f>IF(AND(E24="Да",OR(AND(F24 = "Да",ISBLANK(G24)),AND(F24 = "Да", G24 = "В соответствии с техническим заданием"),AND(F24 = "Нет",NOT(G24 = "В соответствии с техническим заданием")))),1,0)</f>
        <v>0</v>
      </c>
      <c r="AF24" s="104">
        <f>IF(AND(E24="Да",OR(AND(F24 = "Да",ISBLANK(H24)),AND(F24 = "Да", H24 = "В соответствии с техническим заданием"),AND(F24 = "Нет",NOT(H24 = "В соответствии с техническим заданием")))),1,0)</f>
        <v>0</v>
      </c>
      <c r="AG24" s="104">
        <f>IF(OR(AND(E24="Нет",F24="Нет"),AND(E24="Да",F24="Нет"),AND(E24="Да",F24="Да")),0,1)</f>
        <v>0</v>
      </c>
      <c r="AH24" s="104">
        <f>IF(AND(R24="Россия"),1,0)</f>
        <v>0</v>
      </c>
      <c r="AI24" s="104">
        <f>AA24*AH24</f>
        <v>0</v>
      </c>
    </row>
    <row r="25" spans="1:35" ht="50.1" customHeight="1" x14ac:dyDescent="0.25">
      <c r="A25" s="93" t="s">
        <v>196</v>
      </c>
      <c r="B25" s="93">
        <v>15</v>
      </c>
      <c r="C25" s="93">
        <v>52363</v>
      </c>
      <c r="D25" s="94" t="s">
        <v>176</v>
      </c>
      <c r="E25" s="116" t="s">
        <v>45</v>
      </c>
      <c r="F25" s="106" t="s">
        <v>45</v>
      </c>
      <c r="G25" s="118" t="s">
        <v>159</v>
      </c>
      <c r="H25" s="117" t="s">
        <v>159</v>
      </c>
      <c r="I25" s="95"/>
      <c r="J25" s="96" t="s">
        <v>177</v>
      </c>
      <c r="K25" s="96" t="s">
        <v>177</v>
      </c>
      <c r="L25" s="93" t="s">
        <v>178</v>
      </c>
      <c r="M25" s="93">
        <v>1</v>
      </c>
      <c r="N25" s="93" t="s">
        <v>179</v>
      </c>
      <c r="O25" s="97">
        <v>18</v>
      </c>
      <c r="P25" s="93" t="s">
        <v>180</v>
      </c>
      <c r="Q25" s="93" t="s">
        <v>181</v>
      </c>
      <c r="R25" s="106" t="s">
        <v>174</v>
      </c>
      <c r="S25" s="98">
        <v>1481065.25</v>
      </c>
      <c r="T25" s="99">
        <v>0</v>
      </c>
      <c r="U25" s="100" t="s">
        <v>158</v>
      </c>
      <c r="V25" s="98">
        <v>0</v>
      </c>
      <c r="W25" s="101">
        <f>ROUND(ROUND(T25,2)*ROUND(M25,3),2)</f>
        <v>0</v>
      </c>
      <c r="X25" s="101">
        <f>ROUND(W25*IF(UPPER(U25)="20%",20,1)*IF(UPPER(U25)="10%",10,1)*IF(UPPER(U25)="НДС не облагается",0,1)/100,2)</f>
        <v>0</v>
      </c>
      <c r="Y25" s="101">
        <f>ROUND(X25+W25,2)</f>
        <v>0</v>
      </c>
      <c r="Z25" s="102">
        <f>IF(T25&gt;IF(V25=0,T25,V25),1,0)</f>
        <v>0</v>
      </c>
      <c r="AA25" s="102">
        <f t="shared" si="0"/>
        <v>0</v>
      </c>
      <c r="AB25" s="102">
        <f t="shared" si="1"/>
        <v>0</v>
      </c>
      <c r="AC25" s="102">
        <f t="shared" si="2"/>
        <v>0</v>
      </c>
      <c r="AD25" s="103">
        <f t="shared" si="3"/>
        <v>1</v>
      </c>
      <c r="AE25" s="103">
        <f>IF(AND(E25="Да",OR(AND(F25 = "Да",ISBLANK(G25)),AND(F25 = "Да", G25 = "В соответствии с техническим заданием"),AND(F25 = "Нет",NOT(G25 = "В соответствии с техническим заданием")))),1,0)</f>
        <v>0</v>
      </c>
      <c r="AF25" s="104">
        <f>IF(AND(E25="Да",OR(AND(F25 = "Да",ISBLANK(H25)),AND(F25 = "Да", H25 = "В соответствии с техническим заданием"),AND(F25 = "Нет",NOT(H25 = "В соответствии с техническим заданием")))),1,0)</f>
        <v>0</v>
      </c>
      <c r="AG25" s="104">
        <f>IF(OR(AND(E25="Нет",F25="Нет"),AND(E25="Да",F25="Нет"),AND(E25="Да",F25="Да")),0,1)</f>
        <v>0</v>
      </c>
      <c r="AH25" s="104">
        <f>IF(AND(R25="Россия"),1,0)</f>
        <v>0</v>
      </c>
      <c r="AI25" s="104">
        <f>AA25*AH25</f>
        <v>0</v>
      </c>
    </row>
    <row r="26" spans="1:35" ht="50.1" customHeight="1" x14ac:dyDescent="0.25">
      <c r="A26" s="93" t="s">
        <v>197</v>
      </c>
      <c r="B26" s="93">
        <v>16</v>
      </c>
      <c r="C26" s="93">
        <v>52363</v>
      </c>
      <c r="D26" s="94" t="s">
        <v>176</v>
      </c>
      <c r="E26" s="116" t="s">
        <v>45</v>
      </c>
      <c r="F26" s="106" t="s">
        <v>45</v>
      </c>
      <c r="G26" s="118" t="s">
        <v>159</v>
      </c>
      <c r="H26" s="117" t="s">
        <v>159</v>
      </c>
      <c r="I26" s="95"/>
      <c r="J26" s="96" t="s">
        <v>177</v>
      </c>
      <c r="K26" s="96" t="s">
        <v>177</v>
      </c>
      <c r="L26" s="93" t="s">
        <v>178</v>
      </c>
      <c r="M26" s="93">
        <v>1</v>
      </c>
      <c r="N26" s="93" t="s">
        <v>179</v>
      </c>
      <c r="O26" s="97">
        <v>18</v>
      </c>
      <c r="P26" s="93" t="s">
        <v>180</v>
      </c>
      <c r="Q26" s="93" t="s">
        <v>181</v>
      </c>
      <c r="R26" s="106" t="s">
        <v>174</v>
      </c>
      <c r="S26" s="98">
        <v>959223.73</v>
      </c>
      <c r="T26" s="99">
        <v>0</v>
      </c>
      <c r="U26" s="100" t="s">
        <v>158</v>
      </c>
      <c r="V26" s="98">
        <v>0</v>
      </c>
      <c r="W26" s="101">
        <f>ROUND(ROUND(T26,2)*ROUND(M26,3),2)</f>
        <v>0</v>
      </c>
      <c r="X26" s="101">
        <f>ROUND(W26*IF(UPPER(U26)="20%",20,1)*IF(UPPER(U26)="10%",10,1)*IF(UPPER(U26)="НДС не облагается",0,1)/100,2)</f>
        <v>0</v>
      </c>
      <c r="Y26" s="101">
        <f>ROUND(X26+W26,2)</f>
        <v>0</v>
      </c>
      <c r="Z26" s="102">
        <f>IF(T26&gt;IF(V26=0,T26,V26),1,0)</f>
        <v>0</v>
      </c>
      <c r="AA26" s="102">
        <f t="shared" si="0"/>
        <v>0</v>
      </c>
      <c r="AB26" s="102">
        <f t="shared" si="1"/>
        <v>0</v>
      </c>
      <c r="AC26" s="102">
        <f t="shared" si="2"/>
        <v>0</v>
      </c>
      <c r="AD26" s="103">
        <f t="shared" si="3"/>
        <v>1</v>
      </c>
      <c r="AE26" s="103">
        <f>IF(AND(E26="Да",OR(AND(F26 = "Да",ISBLANK(G26)),AND(F26 = "Да", G26 = "В соответствии с техническим заданием"),AND(F26 = "Нет",NOT(G26 = "В соответствии с техническим заданием")))),1,0)</f>
        <v>0</v>
      </c>
      <c r="AF26" s="104">
        <f>IF(AND(E26="Да",OR(AND(F26 = "Да",ISBLANK(H26)),AND(F26 = "Да", H26 = "В соответствии с техническим заданием"),AND(F26 = "Нет",NOT(H26 = "В соответствии с техническим заданием")))),1,0)</f>
        <v>0</v>
      </c>
      <c r="AG26" s="104">
        <f>IF(OR(AND(E26="Нет",F26="Нет"),AND(E26="Да",F26="Нет"),AND(E26="Да",F26="Да")),0,1)</f>
        <v>0</v>
      </c>
      <c r="AH26" s="104">
        <f>IF(AND(R26="Россия"),1,0)</f>
        <v>0</v>
      </c>
      <c r="AI26" s="104">
        <f>AA26*AH26</f>
        <v>0</v>
      </c>
    </row>
    <row r="27" spans="1:35" ht="50.1" customHeight="1" x14ac:dyDescent="0.25">
      <c r="A27" s="93" t="s">
        <v>198</v>
      </c>
      <c r="B27" s="93">
        <v>17</v>
      </c>
      <c r="C27" s="93">
        <v>52363</v>
      </c>
      <c r="D27" s="94" t="s">
        <v>176</v>
      </c>
      <c r="E27" s="116" t="s">
        <v>45</v>
      </c>
      <c r="F27" s="106" t="s">
        <v>45</v>
      </c>
      <c r="G27" s="118" t="s">
        <v>159</v>
      </c>
      <c r="H27" s="117" t="s">
        <v>159</v>
      </c>
      <c r="I27" s="95"/>
      <c r="J27" s="96" t="s">
        <v>177</v>
      </c>
      <c r="K27" s="96" t="s">
        <v>177</v>
      </c>
      <c r="L27" s="93" t="s">
        <v>178</v>
      </c>
      <c r="M27" s="93">
        <v>1</v>
      </c>
      <c r="N27" s="93" t="s">
        <v>179</v>
      </c>
      <c r="O27" s="97">
        <v>18</v>
      </c>
      <c r="P27" s="93" t="s">
        <v>180</v>
      </c>
      <c r="Q27" s="93" t="s">
        <v>181</v>
      </c>
      <c r="R27" s="106" t="s">
        <v>174</v>
      </c>
      <c r="S27" s="98">
        <v>959223.73</v>
      </c>
      <c r="T27" s="99">
        <v>0</v>
      </c>
      <c r="U27" s="100" t="s">
        <v>158</v>
      </c>
      <c r="V27" s="98">
        <v>0</v>
      </c>
      <c r="W27" s="101">
        <f>ROUND(ROUND(T27,2)*ROUND(M27,3),2)</f>
        <v>0</v>
      </c>
      <c r="X27" s="101">
        <f>ROUND(W27*IF(UPPER(U27)="20%",20,1)*IF(UPPER(U27)="10%",10,1)*IF(UPPER(U27)="НДС не облагается",0,1)/100,2)</f>
        <v>0</v>
      </c>
      <c r="Y27" s="101">
        <f>ROUND(X27+W27,2)</f>
        <v>0</v>
      </c>
      <c r="Z27" s="102">
        <f>IF(T27&gt;IF(V27=0,T27,V27),1,0)</f>
        <v>0</v>
      </c>
      <c r="AA27" s="102">
        <f t="shared" si="0"/>
        <v>0</v>
      </c>
      <c r="AB27" s="102">
        <f t="shared" si="1"/>
        <v>0</v>
      </c>
      <c r="AC27" s="102">
        <f t="shared" si="2"/>
        <v>0</v>
      </c>
      <c r="AD27" s="103">
        <f t="shared" si="3"/>
        <v>1</v>
      </c>
      <c r="AE27" s="103">
        <f>IF(AND(E27="Да",OR(AND(F27 = "Да",ISBLANK(G27)),AND(F27 = "Да", G27 = "В соответствии с техническим заданием"),AND(F27 = "Нет",NOT(G27 = "В соответствии с техническим заданием")))),1,0)</f>
        <v>0</v>
      </c>
      <c r="AF27" s="104">
        <f>IF(AND(E27="Да",OR(AND(F27 = "Да",ISBLANK(H27)),AND(F27 = "Да", H27 = "В соответствии с техническим заданием"),AND(F27 = "Нет",NOT(H27 = "В соответствии с техническим заданием")))),1,0)</f>
        <v>0</v>
      </c>
      <c r="AG27" s="104">
        <f>IF(OR(AND(E27="Нет",F27="Нет"),AND(E27="Да",F27="Нет"),AND(E27="Да",F27="Да")),0,1)</f>
        <v>0</v>
      </c>
      <c r="AH27" s="104">
        <f>IF(AND(R27="Россия"),1,0)</f>
        <v>0</v>
      </c>
      <c r="AI27" s="104">
        <f>AA27*AH27</f>
        <v>0</v>
      </c>
    </row>
    <row r="28" spans="1:35" ht="50.1" customHeight="1" x14ac:dyDescent="0.25">
      <c r="A28" s="93" t="s">
        <v>199</v>
      </c>
      <c r="B28" s="93">
        <v>18</v>
      </c>
      <c r="C28" s="93">
        <v>52363</v>
      </c>
      <c r="D28" s="94" t="s">
        <v>176</v>
      </c>
      <c r="E28" s="116" t="s">
        <v>45</v>
      </c>
      <c r="F28" s="106" t="s">
        <v>45</v>
      </c>
      <c r="G28" s="118" t="s">
        <v>159</v>
      </c>
      <c r="H28" s="117" t="s">
        <v>159</v>
      </c>
      <c r="I28" s="95"/>
      <c r="J28" s="96" t="s">
        <v>177</v>
      </c>
      <c r="K28" s="96" t="s">
        <v>177</v>
      </c>
      <c r="L28" s="93" t="s">
        <v>178</v>
      </c>
      <c r="M28" s="93">
        <v>1</v>
      </c>
      <c r="N28" s="93" t="s">
        <v>179</v>
      </c>
      <c r="O28" s="97">
        <v>18</v>
      </c>
      <c r="P28" s="93" t="s">
        <v>180</v>
      </c>
      <c r="Q28" s="93" t="s">
        <v>181</v>
      </c>
      <c r="R28" s="106" t="s">
        <v>174</v>
      </c>
      <c r="S28" s="98">
        <v>1176386.44</v>
      </c>
      <c r="T28" s="99">
        <v>0</v>
      </c>
      <c r="U28" s="100" t="s">
        <v>158</v>
      </c>
      <c r="V28" s="98">
        <v>0</v>
      </c>
      <c r="W28" s="101">
        <f>ROUND(ROUND(T28,2)*ROUND(M28,3),2)</f>
        <v>0</v>
      </c>
      <c r="X28" s="101">
        <f>ROUND(W28*IF(UPPER(U28)="20%",20,1)*IF(UPPER(U28)="10%",10,1)*IF(UPPER(U28)="НДС не облагается",0,1)/100,2)</f>
        <v>0</v>
      </c>
      <c r="Y28" s="101">
        <f>ROUND(X28+W28,2)</f>
        <v>0</v>
      </c>
      <c r="Z28" s="102">
        <f>IF(T28&gt;IF(V28=0,T28,V28),1,0)</f>
        <v>0</v>
      </c>
      <c r="AA28" s="102">
        <f t="shared" si="0"/>
        <v>0</v>
      </c>
      <c r="AB28" s="102">
        <f t="shared" si="1"/>
        <v>0</v>
      </c>
      <c r="AC28" s="102">
        <f t="shared" si="2"/>
        <v>0</v>
      </c>
      <c r="AD28" s="103">
        <f t="shared" si="3"/>
        <v>1</v>
      </c>
      <c r="AE28" s="103">
        <f>IF(AND(E28="Да",OR(AND(F28 = "Да",ISBLANK(G28)),AND(F28 = "Да", G28 = "В соответствии с техническим заданием"),AND(F28 = "Нет",NOT(G28 = "В соответствии с техническим заданием")))),1,0)</f>
        <v>0</v>
      </c>
      <c r="AF28" s="104">
        <f>IF(AND(E28="Да",OR(AND(F28 = "Да",ISBLANK(H28)),AND(F28 = "Да", H28 = "В соответствии с техническим заданием"),AND(F28 = "Нет",NOT(H28 = "В соответствии с техническим заданием")))),1,0)</f>
        <v>0</v>
      </c>
      <c r="AG28" s="104">
        <f>IF(OR(AND(E28="Нет",F28="Нет"),AND(E28="Да",F28="Нет"),AND(E28="Да",F28="Да")),0,1)</f>
        <v>0</v>
      </c>
      <c r="AH28" s="104">
        <f>IF(AND(R28="Россия"),1,0)</f>
        <v>0</v>
      </c>
      <c r="AI28" s="104">
        <f>AA28*AH28</f>
        <v>0</v>
      </c>
    </row>
    <row r="29" spans="1:35" ht="50.1" customHeight="1" x14ac:dyDescent="0.25">
      <c r="A29" s="93" t="s">
        <v>200</v>
      </c>
      <c r="B29" s="93">
        <v>19</v>
      </c>
      <c r="C29" s="93">
        <v>52363</v>
      </c>
      <c r="D29" s="94" t="s">
        <v>176</v>
      </c>
      <c r="E29" s="116" t="s">
        <v>45</v>
      </c>
      <c r="F29" s="106" t="s">
        <v>45</v>
      </c>
      <c r="G29" s="118" t="s">
        <v>159</v>
      </c>
      <c r="H29" s="117" t="s">
        <v>159</v>
      </c>
      <c r="I29" s="95"/>
      <c r="J29" s="96" t="s">
        <v>177</v>
      </c>
      <c r="K29" s="96" t="s">
        <v>177</v>
      </c>
      <c r="L29" s="93" t="s">
        <v>178</v>
      </c>
      <c r="M29" s="93">
        <v>1</v>
      </c>
      <c r="N29" s="93" t="s">
        <v>179</v>
      </c>
      <c r="O29" s="97">
        <v>18</v>
      </c>
      <c r="P29" s="93" t="s">
        <v>180</v>
      </c>
      <c r="Q29" s="93" t="s">
        <v>181</v>
      </c>
      <c r="R29" s="106" t="s">
        <v>174</v>
      </c>
      <c r="S29" s="98">
        <v>876566.95</v>
      </c>
      <c r="T29" s="99">
        <v>0</v>
      </c>
      <c r="U29" s="100" t="s">
        <v>158</v>
      </c>
      <c r="V29" s="98">
        <v>0</v>
      </c>
      <c r="W29" s="101">
        <f>ROUND(ROUND(T29,2)*ROUND(M29,3),2)</f>
        <v>0</v>
      </c>
      <c r="X29" s="101">
        <f>ROUND(W29*IF(UPPER(U29)="20%",20,1)*IF(UPPER(U29)="10%",10,1)*IF(UPPER(U29)="НДС не облагается",0,1)/100,2)</f>
        <v>0</v>
      </c>
      <c r="Y29" s="101">
        <f>ROUND(X29+W29,2)</f>
        <v>0</v>
      </c>
      <c r="Z29" s="102">
        <f>IF(T29&gt;IF(V29=0,T29,V29),1,0)</f>
        <v>0</v>
      </c>
      <c r="AA29" s="102">
        <f t="shared" si="0"/>
        <v>0</v>
      </c>
      <c r="AB29" s="102">
        <f t="shared" si="1"/>
        <v>0</v>
      </c>
      <c r="AC29" s="102">
        <f t="shared" si="2"/>
        <v>0</v>
      </c>
      <c r="AD29" s="103">
        <f t="shared" si="3"/>
        <v>1</v>
      </c>
      <c r="AE29" s="103">
        <f>IF(AND(E29="Да",OR(AND(F29 = "Да",ISBLANK(G29)),AND(F29 = "Да", G29 = "В соответствии с техническим заданием"),AND(F29 = "Нет",NOT(G29 = "В соответствии с техническим заданием")))),1,0)</f>
        <v>0</v>
      </c>
      <c r="AF29" s="104">
        <f>IF(AND(E29="Да",OR(AND(F29 = "Да",ISBLANK(H29)),AND(F29 = "Да", H29 = "В соответствии с техническим заданием"),AND(F29 = "Нет",NOT(H29 = "В соответствии с техническим заданием")))),1,0)</f>
        <v>0</v>
      </c>
      <c r="AG29" s="104">
        <f>IF(OR(AND(E29="Нет",F29="Нет"),AND(E29="Да",F29="Нет"),AND(E29="Да",F29="Да")),0,1)</f>
        <v>0</v>
      </c>
      <c r="AH29" s="104">
        <f>IF(AND(R29="Россия"),1,0)</f>
        <v>0</v>
      </c>
      <c r="AI29" s="104">
        <f>AA29*AH29</f>
        <v>0</v>
      </c>
    </row>
    <row r="30" spans="1:35" ht="50.1" customHeight="1" x14ac:dyDescent="0.25">
      <c r="A30" s="93" t="s">
        <v>201</v>
      </c>
      <c r="B30" s="93">
        <v>20</v>
      </c>
      <c r="C30" s="93">
        <v>56460</v>
      </c>
      <c r="D30" s="94" t="s">
        <v>202</v>
      </c>
      <c r="E30" s="116" t="s">
        <v>45</v>
      </c>
      <c r="F30" s="106" t="s">
        <v>45</v>
      </c>
      <c r="G30" s="118" t="s">
        <v>159</v>
      </c>
      <c r="H30" s="117" t="s">
        <v>159</v>
      </c>
      <c r="I30" s="95"/>
      <c r="J30" s="96" t="s">
        <v>177</v>
      </c>
      <c r="K30" s="96" t="s">
        <v>177</v>
      </c>
      <c r="L30" s="93" t="s">
        <v>178</v>
      </c>
      <c r="M30" s="93">
        <v>1</v>
      </c>
      <c r="N30" s="93" t="s">
        <v>179</v>
      </c>
      <c r="O30" s="97">
        <v>1</v>
      </c>
      <c r="P30" s="93" t="s">
        <v>180</v>
      </c>
      <c r="Q30" s="93" t="s">
        <v>181</v>
      </c>
      <c r="R30" s="106" t="s">
        <v>174</v>
      </c>
      <c r="S30" s="98">
        <v>1542931.36</v>
      </c>
      <c r="T30" s="99">
        <v>0</v>
      </c>
      <c r="U30" s="100" t="s">
        <v>158</v>
      </c>
      <c r="V30" s="98">
        <v>0</v>
      </c>
      <c r="W30" s="101">
        <f>ROUND(ROUND(T30,2)*ROUND(M30,3),2)</f>
        <v>0</v>
      </c>
      <c r="X30" s="101">
        <f>ROUND(W30*IF(UPPER(U30)="20%",20,1)*IF(UPPER(U30)="10%",10,1)*IF(UPPER(U30)="НДС не облагается",0,1)/100,2)</f>
        <v>0</v>
      </c>
      <c r="Y30" s="101">
        <f>ROUND(X30+W30,2)</f>
        <v>0</v>
      </c>
      <c r="Z30" s="102">
        <f>IF(T30&gt;IF(V30=0,T30,V30),1,0)</f>
        <v>0</v>
      </c>
      <c r="AA30" s="102">
        <f t="shared" si="0"/>
        <v>0</v>
      </c>
      <c r="AB30" s="102">
        <f t="shared" si="1"/>
        <v>0</v>
      </c>
      <c r="AC30" s="102">
        <f t="shared" si="2"/>
        <v>0</v>
      </c>
      <c r="AD30" s="103">
        <f t="shared" si="3"/>
        <v>1</v>
      </c>
      <c r="AE30" s="103">
        <f>IF(AND(E30="Да",OR(AND(F30 = "Да",ISBLANK(G30)),AND(F30 = "Да", G30 = "В соответствии с техническим заданием"),AND(F30 = "Нет",NOT(G30 = "В соответствии с техническим заданием")))),1,0)</f>
        <v>0</v>
      </c>
      <c r="AF30" s="104">
        <f>IF(AND(E30="Да",OR(AND(F30 = "Да",ISBLANK(H30)),AND(F30 = "Да", H30 = "В соответствии с техническим заданием"),AND(F30 = "Нет",NOT(H30 = "В соответствии с техническим заданием")))),1,0)</f>
        <v>0</v>
      </c>
      <c r="AG30" s="104">
        <f>IF(OR(AND(E30="Нет",F30="Нет"),AND(E30="Да",F30="Нет"),AND(E30="Да",F30="Да")),0,1)</f>
        <v>0</v>
      </c>
      <c r="AH30" s="104">
        <f>IF(AND(R30="Россия"),1,0)</f>
        <v>0</v>
      </c>
      <c r="AI30" s="104">
        <f>AA30*AH30</f>
        <v>0</v>
      </c>
    </row>
    <row r="31" spans="1:35" ht="50.1" customHeight="1" x14ac:dyDescent="0.25">
      <c r="A31" s="93" t="s">
        <v>203</v>
      </c>
      <c r="B31" s="93">
        <v>21</v>
      </c>
      <c r="C31" s="93">
        <v>56711</v>
      </c>
      <c r="D31" s="94" t="s">
        <v>204</v>
      </c>
      <c r="E31" s="116" t="s">
        <v>45</v>
      </c>
      <c r="F31" s="106" t="s">
        <v>45</v>
      </c>
      <c r="G31" s="118" t="s">
        <v>159</v>
      </c>
      <c r="H31" s="117" t="s">
        <v>159</v>
      </c>
      <c r="I31" s="95"/>
      <c r="J31" s="96" t="s">
        <v>177</v>
      </c>
      <c r="K31" s="96" t="s">
        <v>177</v>
      </c>
      <c r="L31" s="93" t="s">
        <v>178</v>
      </c>
      <c r="M31" s="93">
        <v>1</v>
      </c>
      <c r="N31" s="93" t="s">
        <v>179</v>
      </c>
      <c r="O31" s="97">
        <v>3</v>
      </c>
      <c r="P31" s="93" t="s">
        <v>180</v>
      </c>
      <c r="Q31" s="93" t="s">
        <v>181</v>
      </c>
      <c r="R31" s="106" t="s">
        <v>174</v>
      </c>
      <c r="S31" s="98">
        <v>792170.34</v>
      </c>
      <c r="T31" s="99">
        <v>0</v>
      </c>
      <c r="U31" s="100" t="s">
        <v>158</v>
      </c>
      <c r="V31" s="98">
        <v>0</v>
      </c>
      <c r="W31" s="101">
        <f>ROUND(ROUND(T31,2)*ROUND(M31,3),2)</f>
        <v>0</v>
      </c>
      <c r="X31" s="101">
        <f>ROUND(W31*IF(UPPER(U31)="20%",20,1)*IF(UPPER(U31)="10%",10,1)*IF(UPPER(U31)="НДС не облагается",0,1)/100,2)</f>
        <v>0</v>
      </c>
      <c r="Y31" s="101">
        <f>ROUND(X31+W31,2)</f>
        <v>0</v>
      </c>
      <c r="Z31" s="102">
        <f>IF(T31&gt;IF(V31=0,T31,V31),1,0)</f>
        <v>0</v>
      </c>
      <c r="AA31" s="102">
        <f t="shared" si="0"/>
        <v>0</v>
      </c>
      <c r="AB31" s="102">
        <f t="shared" si="1"/>
        <v>0</v>
      </c>
      <c r="AC31" s="102">
        <f t="shared" si="2"/>
        <v>0</v>
      </c>
      <c r="AD31" s="103">
        <f t="shared" si="3"/>
        <v>1</v>
      </c>
      <c r="AE31" s="103">
        <f>IF(AND(E31="Да",OR(AND(F31 = "Да",ISBLANK(G31)),AND(F31 = "Да", G31 = "В соответствии с техническим заданием"),AND(F31 = "Нет",NOT(G31 = "В соответствии с техническим заданием")))),1,0)</f>
        <v>0</v>
      </c>
      <c r="AF31" s="104">
        <f>IF(AND(E31="Да",OR(AND(F31 = "Да",ISBLANK(H31)),AND(F31 = "Да", H31 = "В соответствии с техническим заданием"),AND(F31 = "Нет",NOT(H31 = "В соответствии с техническим заданием")))),1,0)</f>
        <v>0</v>
      </c>
      <c r="AG31" s="104">
        <f>IF(OR(AND(E31="Нет",F31="Нет"),AND(E31="Да",F31="Нет"),AND(E31="Да",F31="Да")),0,1)</f>
        <v>0</v>
      </c>
      <c r="AH31" s="104">
        <f>IF(AND(R31="Россия"),1,0)</f>
        <v>0</v>
      </c>
      <c r="AI31" s="104">
        <f>AA31*AH31</f>
        <v>0</v>
      </c>
    </row>
    <row r="32" spans="1:35" ht="50.1" customHeight="1" x14ac:dyDescent="0.25">
      <c r="A32" s="93" t="s">
        <v>205</v>
      </c>
      <c r="B32" s="93">
        <v>22</v>
      </c>
      <c r="C32" s="93">
        <v>56711</v>
      </c>
      <c r="D32" s="94" t="s">
        <v>204</v>
      </c>
      <c r="E32" s="116" t="s">
        <v>45</v>
      </c>
      <c r="F32" s="106" t="s">
        <v>45</v>
      </c>
      <c r="G32" s="118" t="s">
        <v>159</v>
      </c>
      <c r="H32" s="117" t="s">
        <v>159</v>
      </c>
      <c r="I32" s="95"/>
      <c r="J32" s="96" t="s">
        <v>177</v>
      </c>
      <c r="K32" s="96" t="s">
        <v>177</v>
      </c>
      <c r="L32" s="93" t="s">
        <v>178</v>
      </c>
      <c r="M32" s="93">
        <v>1</v>
      </c>
      <c r="N32" s="93" t="s">
        <v>179</v>
      </c>
      <c r="O32" s="97">
        <v>3</v>
      </c>
      <c r="P32" s="93" t="s">
        <v>180</v>
      </c>
      <c r="Q32" s="93" t="s">
        <v>181</v>
      </c>
      <c r="R32" s="106" t="s">
        <v>174</v>
      </c>
      <c r="S32" s="98">
        <v>919095.76</v>
      </c>
      <c r="T32" s="99">
        <v>0</v>
      </c>
      <c r="U32" s="100" t="s">
        <v>158</v>
      </c>
      <c r="V32" s="98">
        <v>0</v>
      </c>
      <c r="W32" s="101">
        <f>ROUND(ROUND(T32,2)*ROUND(M32,3),2)</f>
        <v>0</v>
      </c>
      <c r="X32" s="101">
        <f>ROUND(W32*IF(UPPER(U32)="20%",20,1)*IF(UPPER(U32)="10%",10,1)*IF(UPPER(U32)="НДС не облагается",0,1)/100,2)</f>
        <v>0</v>
      </c>
      <c r="Y32" s="101">
        <f>ROUND(X32+W32,2)</f>
        <v>0</v>
      </c>
      <c r="Z32" s="102">
        <f>IF(T32&gt;IF(V32=0,T32,V32),1,0)</f>
        <v>0</v>
      </c>
      <c r="AA32" s="102">
        <f t="shared" si="0"/>
        <v>0</v>
      </c>
      <c r="AB32" s="102">
        <f t="shared" si="1"/>
        <v>0</v>
      </c>
      <c r="AC32" s="102">
        <f t="shared" si="2"/>
        <v>0</v>
      </c>
      <c r="AD32" s="103">
        <f t="shared" si="3"/>
        <v>1</v>
      </c>
      <c r="AE32" s="103">
        <f>IF(AND(E32="Да",OR(AND(F32 = "Да",ISBLANK(G32)),AND(F32 = "Да", G32 = "В соответствии с техническим заданием"),AND(F32 = "Нет",NOT(G32 = "В соответствии с техническим заданием")))),1,0)</f>
        <v>0</v>
      </c>
      <c r="AF32" s="104">
        <f>IF(AND(E32="Да",OR(AND(F32 = "Да",ISBLANK(H32)),AND(F32 = "Да", H32 = "В соответствии с техническим заданием"),AND(F32 = "Нет",NOT(H32 = "В соответствии с техническим заданием")))),1,0)</f>
        <v>0</v>
      </c>
      <c r="AG32" s="104">
        <f>IF(OR(AND(E32="Нет",F32="Нет"),AND(E32="Да",F32="Нет"),AND(E32="Да",F32="Да")),0,1)</f>
        <v>0</v>
      </c>
      <c r="AH32" s="104">
        <f>IF(AND(R32="Россия"),1,0)</f>
        <v>0</v>
      </c>
      <c r="AI32" s="104">
        <f>AA32*AH32</f>
        <v>0</v>
      </c>
    </row>
    <row r="33" spans="1:35" ht="50.1" customHeight="1" x14ac:dyDescent="0.25">
      <c r="A33" s="93" t="s">
        <v>206</v>
      </c>
      <c r="B33" s="93">
        <v>23</v>
      </c>
      <c r="C33" s="93">
        <v>56711</v>
      </c>
      <c r="D33" s="94" t="s">
        <v>204</v>
      </c>
      <c r="E33" s="116" t="s">
        <v>45</v>
      </c>
      <c r="F33" s="106" t="s">
        <v>45</v>
      </c>
      <c r="G33" s="118" t="s">
        <v>159</v>
      </c>
      <c r="H33" s="117" t="s">
        <v>159</v>
      </c>
      <c r="I33" s="95"/>
      <c r="J33" s="96" t="s">
        <v>177</v>
      </c>
      <c r="K33" s="96" t="s">
        <v>177</v>
      </c>
      <c r="L33" s="93" t="s">
        <v>178</v>
      </c>
      <c r="M33" s="93">
        <v>1</v>
      </c>
      <c r="N33" s="93" t="s">
        <v>179</v>
      </c>
      <c r="O33" s="97">
        <v>3</v>
      </c>
      <c r="P33" s="93" t="s">
        <v>180</v>
      </c>
      <c r="Q33" s="93" t="s">
        <v>181</v>
      </c>
      <c r="R33" s="106" t="s">
        <v>174</v>
      </c>
      <c r="S33" s="98">
        <v>792170.34</v>
      </c>
      <c r="T33" s="99">
        <v>0</v>
      </c>
      <c r="U33" s="100" t="s">
        <v>158</v>
      </c>
      <c r="V33" s="98">
        <v>0</v>
      </c>
      <c r="W33" s="101">
        <f>ROUND(ROUND(T33,2)*ROUND(M33,3),2)</f>
        <v>0</v>
      </c>
      <c r="X33" s="101">
        <f>ROUND(W33*IF(UPPER(U33)="20%",20,1)*IF(UPPER(U33)="10%",10,1)*IF(UPPER(U33)="НДС не облагается",0,1)/100,2)</f>
        <v>0</v>
      </c>
      <c r="Y33" s="101">
        <f>ROUND(X33+W33,2)</f>
        <v>0</v>
      </c>
      <c r="Z33" s="102">
        <f>IF(T33&gt;IF(V33=0,T33,V33),1,0)</f>
        <v>0</v>
      </c>
      <c r="AA33" s="102">
        <f t="shared" si="0"/>
        <v>0</v>
      </c>
      <c r="AB33" s="102">
        <f t="shared" si="1"/>
        <v>0</v>
      </c>
      <c r="AC33" s="102">
        <f t="shared" si="2"/>
        <v>0</v>
      </c>
      <c r="AD33" s="103">
        <f t="shared" si="3"/>
        <v>1</v>
      </c>
      <c r="AE33" s="103">
        <f>IF(AND(E33="Да",OR(AND(F33 = "Да",ISBLANK(G33)),AND(F33 = "Да", G33 = "В соответствии с техническим заданием"),AND(F33 = "Нет",NOT(G33 = "В соответствии с техническим заданием")))),1,0)</f>
        <v>0</v>
      </c>
      <c r="AF33" s="104">
        <f>IF(AND(E33="Да",OR(AND(F33 = "Да",ISBLANK(H33)),AND(F33 = "Да", H33 = "В соответствии с техническим заданием"),AND(F33 = "Нет",NOT(H33 = "В соответствии с техническим заданием")))),1,0)</f>
        <v>0</v>
      </c>
      <c r="AG33" s="104">
        <f>IF(OR(AND(E33="Нет",F33="Нет"),AND(E33="Да",F33="Нет"),AND(E33="Да",F33="Да")),0,1)</f>
        <v>0</v>
      </c>
      <c r="AH33" s="104">
        <f>IF(AND(R33="Россия"),1,0)</f>
        <v>0</v>
      </c>
      <c r="AI33" s="104">
        <f>AA33*AH33</f>
        <v>0</v>
      </c>
    </row>
    <row r="34" spans="1:35" ht="50.1" customHeight="1" x14ac:dyDescent="0.25">
      <c r="A34" s="93" t="s">
        <v>207</v>
      </c>
      <c r="B34" s="93">
        <v>24</v>
      </c>
      <c r="C34" s="93">
        <v>56712</v>
      </c>
      <c r="D34" s="94" t="s">
        <v>208</v>
      </c>
      <c r="E34" s="116" t="s">
        <v>45</v>
      </c>
      <c r="F34" s="106" t="s">
        <v>45</v>
      </c>
      <c r="G34" s="118" t="s">
        <v>159</v>
      </c>
      <c r="H34" s="117" t="s">
        <v>159</v>
      </c>
      <c r="I34" s="95"/>
      <c r="J34" s="96" t="s">
        <v>177</v>
      </c>
      <c r="K34" s="96" t="s">
        <v>177</v>
      </c>
      <c r="L34" s="93" t="s">
        <v>178</v>
      </c>
      <c r="M34" s="93">
        <v>1</v>
      </c>
      <c r="N34" s="93" t="s">
        <v>179</v>
      </c>
      <c r="O34" s="97">
        <v>1</v>
      </c>
      <c r="P34" s="93" t="s">
        <v>180</v>
      </c>
      <c r="Q34" s="93" t="s">
        <v>181</v>
      </c>
      <c r="R34" s="106" t="s">
        <v>174</v>
      </c>
      <c r="S34" s="98">
        <v>661438.98</v>
      </c>
      <c r="T34" s="99">
        <v>0</v>
      </c>
      <c r="U34" s="100" t="s">
        <v>158</v>
      </c>
      <c r="V34" s="98">
        <v>0</v>
      </c>
      <c r="W34" s="101">
        <f>ROUND(ROUND(T34,2)*ROUND(M34,3),2)</f>
        <v>0</v>
      </c>
      <c r="X34" s="101">
        <f>ROUND(W34*IF(UPPER(U34)="20%",20,1)*IF(UPPER(U34)="10%",10,1)*IF(UPPER(U34)="НДС не облагается",0,1)/100,2)</f>
        <v>0</v>
      </c>
      <c r="Y34" s="101">
        <f>ROUND(X34+W34,2)</f>
        <v>0</v>
      </c>
      <c r="Z34" s="102">
        <f>IF(T34&gt;IF(V34=0,T34,V34),1,0)</f>
        <v>0</v>
      </c>
      <c r="AA34" s="102">
        <f t="shared" si="0"/>
        <v>0</v>
      </c>
      <c r="AB34" s="102">
        <f t="shared" si="1"/>
        <v>0</v>
      </c>
      <c r="AC34" s="102">
        <f t="shared" si="2"/>
        <v>0</v>
      </c>
      <c r="AD34" s="103">
        <f t="shared" si="3"/>
        <v>1</v>
      </c>
      <c r="AE34" s="103">
        <f>IF(AND(E34="Да",OR(AND(F34 = "Да",ISBLANK(G34)),AND(F34 = "Да", G34 = "В соответствии с техническим заданием"),AND(F34 = "Нет",NOT(G34 = "В соответствии с техническим заданием")))),1,0)</f>
        <v>0</v>
      </c>
      <c r="AF34" s="104">
        <f>IF(AND(E34="Да",OR(AND(F34 = "Да",ISBLANK(H34)),AND(F34 = "Да", H34 = "В соответствии с техническим заданием"),AND(F34 = "Нет",NOT(H34 = "В соответствии с техническим заданием")))),1,0)</f>
        <v>0</v>
      </c>
      <c r="AG34" s="104">
        <f>IF(OR(AND(E34="Нет",F34="Нет"),AND(E34="Да",F34="Нет"),AND(E34="Да",F34="Да")),0,1)</f>
        <v>0</v>
      </c>
      <c r="AH34" s="104">
        <f>IF(AND(R34="Россия"),1,0)</f>
        <v>0</v>
      </c>
      <c r="AI34" s="104">
        <f>AA34*AH34</f>
        <v>0</v>
      </c>
    </row>
    <row r="35" spans="1:35" ht="50.1" customHeight="1" x14ac:dyDescent="0.25">
      <c r="A35" s="93" t="s">
        <v>209</v>
      </c>
      <c r="B35" s="93">
        <v>25</v>
      </c>
      <c r="C35" s="93">
        <v>56714</v>
      </c>
      <c r="D35" s="94" t="s">
        <v>210</v>
      </c>
      <c r="E35" s="116" t="s">
        <v>45</v>
      </c>
      <c r="F35" s="106" t="s">
        <v>45</v>
      </c>
      <c r="G35" s="118" t="s">
        <v>159</v>
      </c>
      <c r="H35" s="117" t="s">
        <v>159</v>
      </c>
      <c r="I35" s="95"/>
      <c r="J35" s="96" t="s">
        <v>177</v>
      </c>
      <c r="K35" s="96" t="s">
        <v>177</v>
      </c>
      <c r="L35" s="93" t="s">
        <v>178</v>
      </c>
      <c r="M35" s="93">
        <v>1</v>
      </c>
      <c r="N35" s="93" t="s">
        <v>179</v>
      </c>
      <c r="O35" s="97">
        <v>1</v>
      </c>
      <c r="P35" s="93" t="s">
        <v>180</v>
      </c>
      <c r="Q35" s="93" t="s">
        <v>181</v>
      </c>
      <c r="R35" s="106" t="s">
        <v>174</v>
      </c>
      <c r="S35" s="98">
        <v>661438.98</v>
      </c>
      <c r="T35" s="99">
        <v>0</v>
      </c>
      <c r="U35" s="100" t="s">
        <v>158</v>
      </c>
      <c r="V35" s="98">
        <v>0</v>
      </c>
      <c r="W35" s="101">
        <f>ROUND(ROUND(T35,2)*ROUND(M35,3),2)</f>
        <v>0</v>
      </c>
      <c r="X35" s="101">
        <f>ROUND(W35*IF(UPPER(U35)="20%",20,1)*IF(UPPER(U35)="10%",10,1)*IF(UPPER(U35)="НДС не облагается",0,1)/100,2)</f>
        <v>0</v>
      </c>
      <c r="Y35" s="101">
        <f>ROUND(X35+W35,2)</f>
        <v>0</v>
      </c>
      <c r="Z35" s="102">
        <f>IF(T35&gt;IF(V35=0,T35,V35),1,0)</f>
        <v>0</v>
      </c>
      <c r="AA35" s="102">
        <f t="shared" si="0"/>
        <v>0</v>
      </c>
      <c r="AB35" s="102">
        <f t="shared" si="1"/>
        <v>0</v>
      </c>
      <c r="AC35" s="102">
        <f t="shared" si="2"/>
        <v>0</v>
      </c>
      <c r="AD35" s="103">
        <f t="shared" si="3"/>
        <v>1</v>
      </c>
      <c r="AE35" s="103">
        <f>IF(AND(E35="Да",OR(AND(F35 = "Да",ISBLANK(G35)),AND(F35 = "Да", G35 = "В соответствии с техническим заданием"),AND(F35 = "Нет",NOT(G35 = "В соответствии с техническим заданием")))),1,0)</f>
        <v>0</v>
      </c>
      <c r="AF35" s="104">
        <f>IF(AND(E35="Да",OR(AND(F35 = "Да",ISBLANK(H35)),AND(F35 = "Да", H35 = "В соответствии с техническим заданием"),AND(F35 = "Нет",NOT(H35 = "В соответствии с техническим заданием")))),1,0)</f>
        <v>0</v>
      </c>
      <c r="AG35" s="104">
        <f>IF(OR(AND(E35="Нет",F35="Нет"),AND(E35="Да",F35="Нет"),AND(E35="Да",F35="Да")),0,1)</f>
        <v>0</v>
      </c>
      <c r="AH35" s="104">
        <f>IF(AND(R35="Россия"),1,0)</f>
        <v>0</v>
      </c>
      <c r="AI35" s="104">
        <f>AA35*AH35</f>
        <v>0</v>
      </c>
    </row>
    <row r="36" spans="1:35" ht="50.1" customHeight="1" x14ac:dyDescent="0.25">
      <c r="A36" s="93" t="s">
        <v>211</v>
      </c>
      <c r="B36" s="93">
        <v>26</v>
      </c>
      <c r="C36" s="93">
        <v>56713</v>
      </c>
      <c r="D36" s="94" t="s">
        <v>212</v>
      </c>
      <c r="E36" s="116" t="s">
        <v>45</v>
      </c>
      <c r="F36" s="106" t="s">
        <v>45</v>
      </c>
      <c r="G36" s="118" t="s">
        <v>159</v>
      </c>
      <c r="H36" s="117" t="s">
        <v>159</v>
      </c>
      <c r="I36" s="95"/>
      <c r="J36" s="96" t="s">
        <v>177</v>
      </c>
      <c r="K36" s="96" t="s">
        <v>177</v>
      </c>
      <c r="L36" s="93" t="s">
        <v>178</v>
      </c>
      <c r="M36" s="93">
        <v>1</v>
      </c>
      <c r="N36" s="93" t="s">
        <v>179</v>
      </c>
      <c r="O36" s="97">
        <v>1</v>
      </c>
      <c r="P36" s="93" t="s">
        <v>180</v>
      </c>
      <c r="Q36" s="93" t="s">
        <v>181</v>
      </c>
      <c r="R36" s="106" t="s">
        <v>174</v>
      </c>
      <c r="S36" s="98">
        <v>959223.73</v>
      </c>
      <c r="T36" s="99">
        <v>0</v>
      </c>
      <c r="U36" s="100" t="s">
        <v>158</v>
      </c>
      <c r="V36" s="98">
        <v>0</v>
      </c>
      <c r="W36" s="101">
        <f>ROUND(ROUND(T36,2)*ROUND(M36,3),2)</f>
        <v>0</v>
      </c>
      <c r="X36" s="101">
        <f>ROUND(W36*IF(UPPER(U36)="20%",20,1)*IF(UPPER(U36)="10%",10,1)*IF(UPPER(U36)="НДС не облагается",0,1)/100,2)</f>
        <v>0</v>
      </c>
      <c r="Y36" s="101">
        <f>ROUND(X36+W36,2)</f>
        <v>0</v>
      </c>
      <c r="Z36" s="102">
        <f>IF(T36&gt;IF(V36=0,T36,V36),1,0)</f>
        <v>0</v>
      </c>
      <c r="AA36" s="102">
        <f t="shared" si="0"/>
        <v>0</v>
      </c>
      <c r="AB36" s="102">
        <f t="shared" si="1"/>
        <v>0</v>
      </c>
      <c r="AC36" s="102">
        <f t="shared" si="2"/>
        <v>0</v>
      </c>
      <c r="AD36" s="103">
        <f t="shared" si="3"/>
        <v>1</v>
      </c>
      <c r="AE36" s="103">
        <f>IF(AND(E36="Да",OR(AND(F36 = "Да",ISBLANK(G36)),AND(F36 = "Да", G36 = "В соответствии с техническим заданием"),AND(F36 = "Нет",NOT(G36 = "В соответствии с техническим заданием")))),1,0)</f>
        <v>0</v>
      </c>
      <c r="AF36" s="104">
        <f>IF(AND(E36="Да",OR(AND(F36 = "Да",ISBLANK(H36)),AND(F36 = "Да", H36 = "В соответствии с техническим заданием"),AND(F36 = "Нет",NOT(H36 = "В соответствии с техническим заданием")))),1,0)</f>
        <v>0</v>
      </c>
      <c r="AG36" s="104">
        <f>IF(OR(AND(E36="Нет",F36="Нет"),AND(E36="Да",F36="Нет"),AND(E36="Да",F36="Да")),0,1)</f>
        <v>0</v>
      </c>
      <c r="AH36" s="104">
        <f>IF(AND(R36="Россия"),1,0)</f>
        <v>0</v>
      </c>
      <c r="AI36" s="104">
        <f>AA36*AH36</f>
        <v>0</v>
      </c>
    </row>
    <row r="37" spans="1:35" ht="50.1" customHeight="1" x14ac:dyDescent="0.25">
      <c r="H37" s="16"/>
      <c r="I37" s="15"/>
      <c r="J37" s="15"/>
      <c r="K37" s="15"/>
      <c r="T37" s="17"/>
      <c r="U37" s="17"/>
      <c r="V37" s="17"/>
      <c r="W37" s="17"/>
      <c r="X37" s="17"/>
      <c r="Y37" s="10"/>
      <c r="Z37" s="10"/>
    </row>
    <row r="38" spans="1:35" ht="50.1" customHeight="1" x14ac:dyDescent="0.25">
      <c r="D38" s="119" t="s">
        <v>163</v>
      </c>
      <c r="E38" s="119"/>
      <c r="F38" s="119"/>
      <c r="G38" s="119"/>
      <c r="H38" s="119"/>
      <c r="I38" s="119"/>
      <c r="J38" s="119"/>
      <c r="K38" s="119"/>
      <c r="T38" s="17"/>
      <c r="U38" s="17"/>
      <c r="V38" s="17"/>
      <c r="W38" s="17"/>
      <c r="X38" s="17"/>
      <c r="Y38" s="10"/>
      <c r="Z38" s="10"/>
    </row>
    <row r="39" spans="1:35" ht="50.1" customHeight="1" x14ac:dyDescent="0.25">
      <c r="H39" s="16"/>
      <c r="I39" s="15"/>
      <c r="J39" s="15"/>
      <c r="K39" s="15"/>
      <c r="T39" s="17"/>
      <c r="U39" s="17"/>
      <c r="V39" s="17"/>
      <c r="W39" s="17"/>
      <c r="X39" s="17"/>
      <c r="Y39" s="10"/>
      <c r="Z39" s="10"/>
    </row>
    <row r="40" spans="1:35" ht="50.1" customHeight="1" x14ac:dyDescent="0.25">
      <c r="H40" s="16"/>
      <c r="I40" s="15"/>
      <c r="J40" s="15"/>
      <c r="K40" s="15"/>
      <c r="T40" s="17"/>
      <c r="U40" s="17"/>
      <c r="V40" s="17"/>
      <c r="W40" s="17"/>
      <c r="X40" s="17"/>
      <c r="Y40" s="10"/>
      <c r="Z40" s="10"/>
    </row>
    <row r="41" spans="1:35" ht="50.1" customHeight="1" x14ac:dyDescent="0.25">
      <c r="H41" s="16"/>
      <c r="I41" s="15"/>
      <c r="J41" s="15"/>
      <c r="K41" s="15"/>
      <c r="T41" s="17"/>
      <c r="U41" s="17"/>
      <c r="V41" s="17"/>
      <c r="W41" s="17"/>
      <c r="X41" s="17"/>
      <c r="Y41" s="10"/>
      <c r="Z41" s="10"/>
    </row>
    <row r="42" spans="1:35" ht="50.1" customHeight="1" x14ac:dyDescent="0.25">
      <c r="H42" s="16"/>
      <c r="I42" s="15"/>
      <c r="J42" s="15"/>
      <c r="K42" s="15"/>
      <c r="T42" s="17"/>
      <c r="U42" s="17"/>
      <c r="V42" s="17"/>
      <c r="W42" s="17"/>
      <c r="X42" s="17"/>
      <c r="Y42" s="10"/>
      <c r="Z42" s="10"/>
    </row>
    <row r="43" spans="1:35" ht="50.1" customHeight="1" x14ac:dyDescent="0.25">
      <c r="H43" s="16"/>
      <c r="I43" s="15"/>
      <c r="J43" s="15"/>
      <c r="K43" s="15"/>
      <c r="T43" s="17"/>
      <c r="U43" s="17"/>
      <c r="V43" s="17"/>
      <c r="W43" s="17"/>
      <c r="X43" s="17"/>
      <c r="Y43" s="10"/>
      <c r="Z43" s="10"/>
    </row>
    <row r="44" spans="1:35" ht="50.1" customHeight="1" x14ac:dyDescent="0.25">
      <c r="H44" s="16"/>
      <c r="I44" s="15"/>
      <c r="J44" s="15"/>
      <c r="K44" s="15"/>
      <c r="T44" s="17"/>
      <c r="U44" s="17"/>
      <c r="V44" s="17"/>
      <c r="W44" s="17"/>
      <c r="X44" s="17"/>
      <c r="Y44" s="10"/>
      <c r="Z44" s="10"/>
    </row>
    <row r="45" spans="1:35" ht="50.1" customHeight="1" x14ac:dyDescent="0.25">
      <c r="H45" s="16"/>
      <c r="I45" s="15"/>
      <c r="J45" s="15"/>
      <c r="K45" s="15"/>
      <c r="T45" s="17"/>
      <c r="U45" s="17"/>
      <c r="V45" s="17"/>
      <c r="W45" s="17"/>
      <c r="X45" s="17"/>
      <c r="Y45" s="10"/>
      <c r="Z45" s="10"/>
    </row>
    <row r="46" spans="1:35" ht="50.1" customHeight="1" x14ac:dyDescent="0.25">
      <c r="H46" s="16"/>
      <c r="I46" s="15"/>
      <c r="J46" s="15"/>
      <c r="K46" s="15"/>
      <c r="T46" s="17"/>
      <c r="U46" s="17"/>
      <c r="V46" s="17"/>
      <c r="W46" s="17"/>
      <c r="X46" s="17"/>
      <c r="Y46" s="10"/>
      <c r="Z46" s="10"/>
    </row>
    <row r="47" spans="1:35" ht="50.1" customHeight="1" x14ac:dyDescent="0.25">
      <c r="H47" s="16"/>
      <c r="I47" s="15"/>
      <c r="J47" s="15"/>
      <c r="K47" s="15"/>
      <c r="T47" s="17"/>
      <c r="U47" s="17"/>
      <c r="V47" s="17"/>
      <c r="W47" s="17"/>
      <c r="X47" s="17"/>
      <c r="Y47" s="10"/>
      <c r="Z47" s="10"/>
    </row>
    <row r="48" spans="1:35"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0"/>
      <c r="Z750" s="10"/>
    </row>
    <row r="751" spans="8:26" ht="50.1" customHeight="1" x14ac:dyDescent="0.25">
      <c r="H751" s="16"/>
      <c r="I751" s="15"/>
      <c r="J751" s="15"/>
      <c r="K751" s="15"/>
      <c r="T751" s="17"/>
      <c r="U751" s="17"/>
      <c r="V751" s="17"/>
      <c r="W751" s="17"/>
      <c r="X751" s="17"/>
      <c r="Y751" s="10"/>
      <c r="Z751" s="10"/>
    </row>
    <row r="752" spans="8:26" ht="50.1" customHeight="1" x14ac:dyDescent="0.25">
      <c r="H752" s="16"/>
      <c r="I752" s="15"/>
      <c r="J752" s="15"/>
      <c r="K752" s="15"/>
      <c r="T752" s="17"/>
      <c r="U752" s="17"/>
      <c r="V752" s="17"/>
      <c r="W752" s="17"/>
      <c r="X752" s="17"/>
      <c r="Y752" s="10"/>
      <c r="Z752" s="10"/>
    </row>
    <row r="753" spans="8:26" ht="50.1" customHeight="1" x14ac:dyDescent="0.25">
      <c r="H753" s="16"/>
      <c r="I753" s="15"/>
      <c r="J753" s="15"/>
      <c r="K753" s="15"/>
      <c r="T753" s="17"/>
      <c r="U753" s="17"/>
      <c r="V753" s="17"/>
      <c r="W753" s="17"/>
      <c r="X753" s="17"/>
      <c r="Y753" s="10"/>
      <c r="Z753" s="10"/>
    </row>
    <row r="754" spans="8:26" ht="50.1" customHeight="1" x14ac:dyDescent="0.25">
      <c r="H754" s="16"/>
      <c r="I754" s="15"/>
      <c r="J754" s="15"/>
      <c r="K754" s="15"/>
      <c r="T754" s="17"/>
      <c r="U754" s="17"/>
      <c r="V754" s="17"/>
      <c r="W754" s="17"/>
      <c r="X754" s="17"/>
      <c r="Y754" s="10"/>
      <c r="Z754" s="10"/>
    </row>
    <row r="755" spans="8:26" ht="50.1" customHeight="1" x14ac:dyDescent="0.25">
      <c r="H755" s="16"/>
      <c r="I755" s="15"/>
      <c r="J755" s="15"/>
      <c r="K755" s="15"/>
      <c r="T755" s="17"/>
      <c r="U755" s="17"/>
      <c r="V755" s="17"/>
      <c r="W755" s="17"/>
      <c r="X755" s="17"/>
      <c r="Y755" s="10"/>
      <c r="Z755" s="10"/>
    </row>
    <row r="756" spans="8:26" ht="50.1" customHeight="1" x14ac:dyDescent="0.25">
      <c r="H756" s="16"/>
      <c r="I756" s="15"/>
      <c r="J756" s="15"/>
      <c r="K756" s="15"/>
      <c r="T756" s="17"/>
      <c r="U756" s="17"/>
      <c r="V756" s="17"/>
      <c r="W756" s="17"/>
      <c r="X756" s="17"/>
      <c r="Y756" s="10"/>
      <c r="Z756" s="10"/>
    </row>
    <row r="757" spans="8:26" ht="50.1" customHeight="1" x14ac:dyDescent="0.25">
      <c r="H757" s="16"/>
      <c r="I757" s="15"/>
      <c r="J757" s="15"/>
      <c r="K757" s="15"/>
      <c r="T757" s="17"/>
      <c r="U757" s="17"/>
      <c r="V757" s="17"/>
      <c r="W757" s="17"/>
      <c r="X757" s="17"/>
      <c r="Y757" s="10"/>
      <c r="Z757" s="10"/>
    </row>
    <row r="758" spans="8:26" ht="50.1" customHeight="1" x14ac:dyDescent="0.25">
      <c r="H758" s="16"/>
      <c r="I758" s="15"/>
      <c r="J758" s="15"/>
      <c r="K758" s="15"/>
      <c r="T758" s="17"/>
      <c r="U758" s="17"/>
      <c r="V758" s="17"/>
      <c r="W758" s="17"/>
      <c r="X758" s="17"/>
      <c r="Y758" s="10"/>
      <c r="Z758" s="10"/>
    </row>
    <row r="759" spans="8:26" ht="50.1" customHeight="1" x14ac:dyDescent="0.25">
      <c r="H759" s="16"/>
      <c r="I759" s="15"/>
      <c r="J759" s="15"/>
      <c r="K759" s="15"/>
      <c r="T759" s="17"/>
      <c r="U759" s="17"/>
      <c r="V759" s="17"/>
      <c r="W759" s="17"/>
      <c r="X759" s="17"/>
      <c r="Y759" s="10"/>
      <c r="Z759" s="10"/>
    </row>
    <row r="760" spans="8:26" ht="50.1" customHeight="1" x14ac:dyDescent="0.25">
      <c r="H760" s="16"/>
      <c r="I760" s="15"/>
      <c r="J760" s="15"/>
      <c r="K760" s="15"/>
      <c r="T760" s="17"/>
      <c r="U760" s="17"/>
      <c r="V760" s="17"/>
      <c r="W760" s="17"/>
      <c r="X760" s="17"/>
      <c r="Y760" s="10"/>
      <c r="Z760" s="10"/>
    </row>
    <row r="761" spans="8:26" ht="50.1" customHeight="1" x14ac:dyDescent="0.25">
      <c r="H761" s="16"/>
      <c r="I761" s="15"/>
      <c r="J761" s="15"/>
      <c r="K761" s="15"/>
      <c r="T761" s="17"/>
      <c r="U761" s="17"/>
      <c r="V761" s="17"/>
      <c r="W761" s="17"/>
      <c r="X761" s="17"/>
      <c r="Y761" s="10"/>
      <c r="Z761" s="10"/>
    </row>
    <row r="762" spans="8:26" ht="50.1" customHeight="1" x14ac:dyDescent="0.25">
      <c r="H762" s="16"/>
      <c r="I762" s="15"/>
      <c r="J762" s="15"/>
      <c r="K762" s="15"/>
      <c r="T762" s="17"/>
      <c r="U762" s="17"/>
      <c r="V762" s="17"/>
      <c r="W762" s="17"/>
      <c r="X762" s="17"/>
      <c r="Y762" s="10"/>
      <c r="Z762" s="10"/>
    </row>
    <row r="763" spans="8:26" ht="50.1" customHeight="1" x14ac:dyDescent="0.25">
      <c r="H763" s="16"/>
      <c r="I763" s="15"/>
      <c r="J763" s="15"/>
      <c r="K763" s="15"/>
      <c r="T763" s="17"/>
      <c r="U763" s="17"/>
      <c r="V763" s="17"/>
      <c r="W763" s="17"/>
      <c r="X763" s="17"/>
      <c r="Y763" s="10"/>
      <c r="Z763" s="10"/>
    </row>
    <row r="764" spans="8:26" ht="50.1" customHeight="1" x14ac:dyDescent="0.25">
      <c r="H764" s="16"/>
      <c r="I764" s="15"/>
      <c r="J764" s="15"/>
      <c r="K764" s="15"/>
      <c r="T764" s="17"/>
      <c r="U764" s="17"/>
      <c r="V764" s="17"/>
      <c r="W764" s="17"/>
      <c r="X764" s="17"/>
      <c r="Y764" s="10"/>
      <c r="Z764" s="10"/>
    </row>
    <row r="765" spans="8:26" ht="50.1" customHeight="1" x14ac:dyDescent="0.25">
      <c r="H765" s="16"/>
      <c r="I765" s="15"/>
      <c r="J765" s="15"/>
      <c r="K765" s="15"/>
      <c r="T765" s="17"/>
      <c r="U765" s="17"/>
      <c r="V765" s="17"/>
      <c r="W765" s="17"/>
      <c r="X765" s="17"/>
      <c r="Y765" s="10"/>
      <c r="Z765" s="10"/>
    </row>
    <row r="766" spans="8:26" ht="50.1" customHeight="1" x14ac:dyDescent="0.25">
      <c r="H766" s="16"/>
      <c r="I766" s="15"/>
      <c r="J766" s="15"/>
      <c r="K766" s="15"/>
      <c r="T766" s="17"/>
      <c r="U766" s="17"/>
      <c r="V766" s="17"/>
      <c r="W766" s="17"/>
      <c r="X766" s="17"/>
      <c r="Y766" s="10"/>
      <c r="Z766" s="10"/>
    </row>
    <row r="767" spans="8:26" ht="50.1" customHeight="1" x14ac:dyDescent="0.25">
      <c r="H767" s="16"/>
      <c r="I767" s="15"/>
      <c r="J767" s="15"/>
      <c r="K767" s="15"/>
      <c r="T767" s="17"/>
      <c r="U767" s="17"/>
      <c r="V767" s="17"/>
      <c r="W767" s="17"/>
      <c r="X767" s="17"/>
      <c r="Y767" s="10"/>
      <c r="Z767" s="10"/>
    </row>
    <row r="768" spans="8:26" ht="50.1" customHeight="1" x14ac:dyDescent="0.25">
      <c r="H768" s="16"/>
      <c r="I768" s="15"/>
      <c r="J768" s="15"/>
      <c r="K768" s="15"/>
      <c r="T768" s="17"/>
      <c r="U768" s="17"/>
      <c r="V768" s="17"/>
      <c r="W768" s="17"/>
      <c r="X768" s="17"/>
      <c r="Y768" s="10"/>
      <c r="Z768" s="10"/>
    </row>
    <row r="769" spans="8:26" ht="50.1" customHeight="1" x14ac:dyDescent="0.25">
      <c r="H769" s="16"/>
      <c r="I769" s="15"/>
      <c r="J769" s="15"/>
      <c r="K769" s="15"/>
      <c r="T769" s="17"/>
      <c r="U769" s="17"/>
      <c r="V769" s="17"/>
      <c r="W769" s="17"/>
      <c r="X769" s="17"/>
      <c r="Y769" s="10"/>
      <c r="Z769" s="10"/>
    </row>
    <row r="770" spans="8:26" ht="50.1" customHeight="1" x14ac:dyDescent="0.25">
      <c r="H770" s="16"/>
      <c r="I770" s="15"/>
      <c r="J770" s="15"/>
      <c r="K770" s="15"/>
      <c r="T770" s="17"/>
      <c r="U770" s="17"/>
      <c r="V770" s="17"/>
      <c r="W770" s="17"/>
      <c r="X770" s="17"/>
      <c r="Y770" s="10"/>
      <c r="Z770" s="10"/>
    </row>
    <row r="771" spans="8:26" ht="50.1" customHeight="1" x14ac:dyDescent="0.25">
      <c r="H771" s="16"/>
      <c r="I771" s="15"/>
      <c r="J771" s="15"/>
      <c r="K771" s="15"/>
      <c r="T771" s="17"/>
      <c r="U771" s="17"/>
      <c r="V771" s="17"/>
      <c r="W771" s="17"/>
      <c r="X771" s="17"/>
      <c r="Y771" s="10"/>
      <c r="Z771" s="10"/>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H990" s="16"/>
      <c r="I990" s="15"/>
      <c r="J990" s="15"/>
      <c r="K990" s="15"/>
      <c r="T990" s="17"/>
      <c r="U990" s="17"/>
      <c r="V990" s="17"/>
      <c r="W990" s="17"/>
      <c r="X990" s="17"/>
      <c r="Y990" s="11"/>
      <c r="Z990" s="11"/>
    </row>
    <row r="991" spans="8:26" ht="50.1" customHeight="1" x14ac:dyDescent="0.25">
      <c r="H991" s="16"/>
      <c r="I991" s="15"/>
      <c r="J991" s="15"/>
      <c r="K991" s="15"/>
      <c r="T991" s="17"/>
      <c r="U991" s="17"/>
      <c r="V991" s="17"/>
      <c r="W991" s="17"/>
      <c r="X991" s="17"/>
      <c r="Y991" s="11"/>
      <c r="Z991" s="11"/>
    </row>
    <row r="992" spans="8:26" ht="50.1" customHeight="1" x14ac:dyDescent="0.25">
      <c r="H992" s="16"/>
      <c r="I992" s="15"/>
      <c r="J992" s="15"/>
      <c r="K992" s="15"/>
      <c r="T992" s="17"/>
      <c r="U992" s="17"/>
      <c r="V992" s="17"/>
      <c r="W992" s="17"/>
      <c r="X992" s="17"/>
      <c r="Y992" s="11"/>
      <c r="Z992" s="11"/>
    </row>
    <row r="993" spans="8:26" ht="50.1" customHeight="1" x14ac:dyDescent="0.25">
      <c r="H993" s="16"/>
      <c r="I993" s="15"/>
      <c r="J993" s="15"/>
      <c r="K993" s="15"/>
      <c r="T993" s="17"/>
      <c r="U993" s="17"/>
      <c r="V993" s="17"/>
      <c r="W993" s="17"/>
      <c r="X993" s="17"/>
      <c r="Y993" s="11"/>
      <c r="Z993" s="11"/>
    </row>
    <row r="994" spans="8:26" ht="50.1" customHeight="1" x14ac:dyDescent="0.25">
      <c r="H994" s="16"/>
      <c r="I994" s="15"/>
      <c r="J994" s="15"/>
      <c r="K994" s="15"/>
      <c r="T994" s="17"/>
      <c r="U994" s="17"/>
      <c r="V994" s="17"/>
      <c r="W994" s="17"/>
      <c r="X994" s="17"/>
      <c r="Y994" s="11"/>
      <c r="Z994" s="11"/>
    </row>
    <row r="995" spans="8:26" ht="50.1" customHeight="1" x14ac:dyDescent="0.25">
      <c r="H995" s="16"/>
      <c r="I995" s="15"/>
      <c r="J995" s="15"/>
      <c r="K995" s="15"/>
      <c r="T995" s="17"/>
      <c r="U995" s="17"/>
      <c r="V995" s="17"/>
      <c r="W995" s="17"/>
      <c r="X995" s="17"/>
      <c r="Y995" s="11"/>
      <c r="Z995" s="11"/>
    </row>
    <row r="996" spans="8:26" ht="50.1" customHeight="1" x14ac:dyDescent="0.25">
      <c r="H996" s="16"/>
      <c r="I996" s="15"/>
      <c r="J996" s="15"/>
      <c r="K996" s="15"/>
      <c r="T996" s="17"/>
      <c r="U996" s="17"/>
      <c r="V996" s="17"/>
      <c r="W996" s="17"/>
      <c r="X996" s="17"/>
      <c r="Y996" s="11"/>
      <c r="Z996" s="11"/>
    </row>
    <row r="997" spans="8:26" ht="50.1" customHeight="1" x14ac:dyDescent="0.25">
      <c r="H997" s="16"/>
      <c r="I997" s="15"/>
      <c r="J997" s="15"/>
      <c r="K997" s="15"/>
      <c r="T997" s="17"/>
      <c r="U997" s="17"/>
      <c r="V997" s="17"/>
      <c r="W997" s="17"/>
      <c r="X997" s="17"/>
      <c r="Y997" s="11"/>
      <c r="Z997" s="11"/>
    </row>
    <row r="998" spans="8:26" ht="50.1" customHeight="1" x14ac:dyDescent="0.25">
      <c r="H998" s="16"/>
      <c r="I998" s="15"/>
      <c r="J998" s="15"/>
      <c r="K998" s="15"/>
      <c r="T998" s="17"/>
      <c r="U998" s="17"/>
      <c r="V998" s="17"/>
      <c r="W998" s="17"/>
      <c r="X998" s="17"/>
      <c r="Y998" s="11"/>
      <c r="Z998" s="11"/>
    </row>
    <row r="999" spans="8:26" ht="50.1" customHeight="1" x14ac:dyDescent="0.25">
      <c r="H999" s="16"/>
      <c r="I999" s="15"/>
      <c r="J999" s="15"/>
      <c r="K999" s="15"/>
      <c r="T999" s="17"/>
      <c r="U999" s="17"/>
      <c r="V999" s="17"/>
      <c r="W999" s="17"/>
      <c r="X999" s="17"/>
      <c r="Y999" s="11"/>
      <c r="Z999" s="11"/>
    </row>
    <row r="1000" spans="8:26" ht="50.1" customHeight="1" x14ac:dyDescent="0.25">
      <c r="H1000" s="16"/>
      <c r="I1000" s="15"/>
      <c r="J1000" s="15"/>
      <c r="K1000" s="15"/>
      <c r="T1000" s="17"/>
      <c r="U1000" s="17"/>
      <c r="V1000" s="17"/>
      <c r="W1000" s="17"/>
      <c r="X1000" s="17"/>
      <c r="Y1000" s="11"/>
      <c r="Z1000" s="11"/>
    </row>
    <row r="1001" spans="8:26" ht="50.1" customHeight="1" x14ac:dyDescent="0.25">
      <c r="H1001" s="16"/>
      <c r="I1001" s="15"/>
      <c r="J1001" s="15"/>
      <c r="K1001" s="15"/>
      <c r="T1001" s="17"/>
      <c r="U1001" s="17"/>
      <c r="V1001" s="17"/>
      <c r="W1001" s="17"/>
      <c r="X1001" s="17"/>
      <c r="Y1001" s="11"/>
      <c r="Z1001" s="11"/>
    </row>
    <row r="1002" spans="8:26" ht="50.1" customHeight="1" x14ac:dyDescent="0.25">
      <c r="H1002" s="16"/>
      <c r="I1002" s="15"/>
      <c r="J1002" s="15"/>
      <c r="K1002" s="15"/>
      <c r="T1002" s="17"/>
      <c r="U1002" s="17"/>
      <c r="V1002" s="17"/>
      <c r="W1002" s="17"/>
      <c r="X1002" s="17"/>
      <c r="Y1002" s="11"/>
      <c r="Z1002" s="11"/>
    </row>
    <row r="1003" spans="8:26" ht="50.1" customHeight="1" x14ac:dyDescent="0.25">
      <c r="H1003" s="16"/>
      <c r="I1003" s="15"/>
      <c r="J1003" s="15"/>
      <c r="K1003" s="15"/>
      <c r="T1003" s="17"/>
      <c r="U1003" s="17"/>
      <c r="V1003" s="17"/>
      <c r="W1003" s="17"/>
      <c r="X1003" s="17"/>
      <c r="Y1003" s="11"/>
      <c r="Z1003" s="11"/>
    </row>
    <row r="1004" spans="8:26" ht="50.1" customHeight="1" x14ac:dyDescent="0.25">
      <c r="H1004" s="16"/>
      <c r="I1004" s="15"/>
      <c r="J1004" s="15"/>
      <c r="K1004" s="15"/>
      <c r="T1004" s="17"/>
      <c r="U1004" s="17"/>
      <c r="V1004" s="17"/>
      <c r="W1004" s="17"/>
      <c r="X1004" s="17"/>
      <c r="Y1004" s="11"/>
      <c r="Z1004" s="11"/>
    </row>
    <row r="1005" spans="8:26" ht="50.1" customHeight="1" x14ac:dyDescent="0.25">
      <c r="H1005" s="16"/>
      <c r="I1005" s="15"/>
      <c r="J1005" s="15"/>
      <c r="K1005" s="15"/>
      <c r="T1005" s="17"/>
      <c r="U1005" s="17"/>
      <c r="V1005" s="17"/>
      <c r="W1005" s="17"/>
      <c r="X1005" s="17"/>
      <c r="Y1005" s="11"/>
      <c r="Z1005" s="11"/>
    </row>
    <row r="1006" spans="8:26" ht="50.1" customHeight="1" x14ac:dyDescent="0.25">
      <c r="H1006" s="16"/>
      <c r="I1006" s="15"/>
      <c r="J1006" s="15"/>
      <c r="K1006" s="15"/>
      <c r="T1006" s="17"/>
      <c r="U1006" s="17"/>
      <c r="V1006" s="17"/>
      <c r="W1006" s="17"/>
      <c r="X1006" s="17"/>
      <c r="Y1006" s="11"/>
      <c r="Z1006" s="11"/>
    </row>
    <row r="1007" spans="8:26" ht="50.1" customHeight="1" x14ac:dyDescent="0.25">
      <c r="H1007" s="16"/>
      <c r="I1007" s="15"/>
      <c r="J1007" s="15"/>
      <c r="K1007" s="15"/>
      <c r="T1007" s="17"/>
      <c r="U1007" s="17"/>
      <c r="V1007" s="17"/>
      <c r="W1007" s="17"/>
      <c r="X1007" s="17"/>
      <c r="Y1007" s="11"/>
      <c r="Z1007" s="11"/>
    </row>
    <row r="1008" spans="8:26" ht="50.1" customHeight="1" x14ac:dyDescent="0.25">
      <c r="H1008" s="16"/>
      <c r="I1008" s="15"/>
      <c r="J1008" s="15"/>
      <c r="K1008" s="15"/>
      <c r="T1008" s="17"/>
      <c r="U1008" s="17"/>
      <c r="V1008" s="17"/>
      <c r="W1008" s="17"/>
      <c r="X1008" s="17"/>
      <c r="Y1008" s="11"/>
      <c r="Z1008" s="11"/>
    </row>
    <row r="1009" spans="8:26" ht="50.1" customHeight="1" x14ac:dyDescent="0.25">
      <c r="H1009" s="16"/>
      <c r="I1009" s="15"/>
      <c r="J1009" s="15"/>
      <c r="K1009" s="15"/>
      <c r="T1009" s="17"/>
      <c r="U1009" s="17"/>
      <c r="V1009" s="17"/>
      <c r="W1009" s="17"/>
      <c r="X1009" s="17"/>
      <c r="Y1009" s="11"/>
      <c r="Z1009" s="11"/>
    </row>
    <row r="1010" spans="8:26" ht="50.1" customHeight="1" x14ac:dyDescent="0.25">
      <c r="H1010" s="16"/>
      <c r="I1010" s="15"/>
      <c r="J1010" s="15"/>
      <c r="K1010" s="15"/>
      <c r="T1010" s="17"/>
      <c r="U1010" s="17"/>
      <c r="V1010" s="17"/>
      <c r="W1010" s="17"/>
      <c r="X1010" s="17"/>
      <c r="Y1010" s="11"/>
      <c r="Z1010" s="11"/>
    </row>
    <row r="1011" spans="8:26" ht="50.1" customHeight="1" x14ac:dyDescent="0.25">
      <c r="H1011" s="16"/>
      <c r="I1011" s="15"/>
      <c r="J1011" s="15"/>
      <c r="K1011" s="15"/>
      <c r="T1011" s="17"/>
      <c r="U1011" s="17"/>
      <c r="V1011" s="17"/>
      <c r="W1011" s="17"/>
      <c r="X1011" s="17"/>
      <c r="Y1011" s="11"/>
      <c r="Z1011" s="11"/>
    </row>
    <row r="1012" spans="8:26" ht="50.1" customHeight="1" x14ac:dyDescent="0.25">
      <c r="Y1012" s="11"/>
      <c r="Z1012" s="11"/>
    </row>
    <row r="1013" spans="8:26" ht="50.1" customHeight="1" x14ac:dyDescent="0.25">
      <c r="Y1013" s="11"/>
      <c r="Z1013" s="11"/>
    </row>
    <row r="1014" spans="8:26" ht="50.1" customHeight="1" x14ac:dyDescent="0.25">
      <c r="Y1014" s="11"/>
      <c r="Z1014" s="11"/>
    </row>
    <row r="1015" spans="8:26" ht="50.1" customHeight="1" x14ac:dyDescent="0.25">
      <c r="Y1015" s="11"/>
      <c r="Z1015" s="11"/>
    </row>
    <row r="1016" spans="8:26" ht="50.1" customHeight="1" x14ac:dyDescent="0.25">
      <c r="Y1016" s="11"/>
      <c r="Z1016" s="11"/>
    </row>
    <row r="1017" spans="8:26" ht="50.1" customHeight="1" x14ac:dyDescent="0.25">
      <c r="Y1017" s="11"/>
      <c r="Z1017" s="11"/>
    </row>
    <row r="1018" spans="8:26" ht="50.1" customHeight="1" x14ac:dyDescent="0.25">
      <c r="Y1018" s="11"/>
      <c r="Z1018" s="11"/>
    </row>
    <row r="1019" spans="8:26" ht="50.1" customHeight="1" x14ac:dyDescent="0.25">
      <c r="Y1019" s="11"/>
      <c r="Z1019" s="11"/>
    </row>
    <row r="1020" spans="8:26" ht="50.1" customHeight="1" x14ac:dyDescent="0.25">
      <c r="Y1020" s="11"/>
      <c r="Z1020" s="11"/>
    </row>
    <row r="1021" spans="8:26" ht="50.1" customHeight="1" x14ac:dyDescent="0.25">
      <c r="Y1021" s="11"/>
      <c r="Z1021" s="11"/>
    </row>
    <row r="1022" spans="8:26" ht="50.1" customHeight="1" x14ac:dyDescent="0.25">
      <c r="Y1022" s="11"/>
      <c r="Z1022" s="11"/>
    </row>
    <row r="1023" spans="8:26" ht="50.1" customHeight="1" x14ac:dyDescent="0.25">
      <c r="Y1023" s="11"/>
      <c r="Z1023" s="11"/>
    </row>
    <row r="1024" spans="8: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c r="Y1139" s="11"/>
      <c r="Z1139" s="11"/>
    </row>
    <row r="1140" spans="25:26" ht="50.1" customHeight="1" x14ac:dyDescent="0.25">
      <c r="Y1140" s="11"/>
      <c r="Z1140" s="11"/>
    </row>
    <row r="1141" spans="25:26" ht="50.1" customHeight="1" x14ac:dyDescent="0.25">
      <c r="Y1141" s="11"/>
      <c r="Z1141" s="11"/>
    </row>
    <row r="1142" spans="25:26" ht="50.1" customHeight="1" x14ac:dyDescent="0.25">
      <c r="Y1142" s="11"/>
      <c r="Z1142" s="11"/>
    </row>
    <row r="1143" spans="25:26" ht="50.1" customHeight="1" x14ac:dyDescent="0.25">
      <c r="Y1143" s="11"/>
      <c r="Z1143" s="11"/>
    </row>
    <row r="1144" spans="25:26" ht="50.1" customHeight="1" x14ac:dyDescent="0.25">
      <c r="Y1144" s="11"/>
      <c r="Z1144" s="11"/>
    </row>
    <row r="1145" spans="25:26" ht="50.1" customHeight="1" x14ac:dyDescent="0.25">
      <c r="Y1145" s="11"/>
      <c r="Z1145" s="11"/>
    </row>
    <row r="1146" spans="25:26" ht="50.1" customHeight="1" x14ac:dyDescent="0.25">
      <c r="Y1146" s="11"/>
      <c r="Z1146" s="11"/>
    </row>
    <row r="1147" spans="25:26" ht="50.1" customHeight="1" x14ac:dyDescent="0.25">
      <c r="Y1147" s="11"/>
      <c r="Z1147" s="11"/>
    </row>
    <row r="1148" spans="25:26" ht="50.1" customHeight="1" x14ac:dyDescent="0.25">
      <c r="Y1148" s="11"/>
      <c r="Z1148" s="11"/>
    </row>
    <row r="1149" spans="25:26" ht="50.1" customHeight="1" x14ac:dyDescent="0.25">
      <c r="Y1149" s="11"/>
      <c r="Z1149" s="11"/>
    </row>
    <row r="1150" spans="25:26" ht="50.1" customHeight="1" x14ac:dyDescent="0.25">
      <c r="Y1150" s="11"/>
      <c r="Z1150" s="11"/>
    </row>
    <row r="1151" spans="25:26" ht="50.1" customHeight="1" x14ac:dyDescent="0.25">
      <c r="Y1151" s="11"/>
      <c r="Z1151" s="11"/>
    </row>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38:K38"/>
    <mergeCell ref="H5:Y5"/>
    <mergeCell ref="AK1:AO2"/>
    <mergeCell ref="AE8:AH8"/>
    <mergeCell ref="B3:D3"/>
    <mergeCell ref="B6:D6"/>
    <mergeCell ref="E6:M6"/>
    <mergeCell ref="F8:Y8"/>
    <mergeCell ref="H3:Q3"/>
    <mergeCell ref="H4:Y4"/>
    <mergeCell ref="H7:Q7"/>
    <mergeCell ref="G1:Q1"/>
    <mergeCell ref="G2:Q2"/>
  </mergeCells>
  <conditionalFormatting sqref="T11:T36">
    <cfRule type="expression" dxfId="0" priority="1">
      <formula>T11&gt;IF(#REF!=0,T11,#REF!)</formula>
    </cfRule>
  </conditionalFormatting>
  <dataValidations count="6">
    <dataValidation type="list" allowBlank="1" showInputMessage="1" sqref="J11:J36">
      <formula1>$AN$3:$AO$3</formula1>
    </dataValidation>
    <dataValidation sqref="G11:H36"/>
    <dataValidation type="list" showInputMessage="1" showErrorMessage="1" errorTitle="Выбор поставки аналога" error="Значение по данному столбцу может быть выбрано только Да или Нет." sqref="F11:F36">
      <formula1>$AK$4:$AL$4</formula1>
    </dataValidation>
    <dataValidation type="list" sqref="K11:K36">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36">
      <formula1>$AK$3:$AM$3</formula1>
    </dataValidation>
    <dataValidation type="list" allowBlank="1" showInputMessage="1" showErrorMessage="1" sqref="R11:R36">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9" t="s">
        <v>162</v>
      </c>
      <c r="B1" s="149"/>
    </row>
    <row r="2" spans="1:2" ht="17.45" customHeight="1" x14ac:dyDescent="0.25">
      <c r="A2" s="145" t="s">
        <v>39</v>
      </c>
      <c r="B2" s="145"/>
    </row>
    <row r="3" spans="1:2" x14ac:dyDescent="0.25">
      <c r="A3" s="147" t="s">
        <v>24</v>
      </c>
      <c r="B3" s="147"/>
    </row>
    <row r="4" spans="1:2" ht="15.75" customHeight="1" x14ac:dyDescent="0.25">
      <c r="A4" s="147" t="s">
        <v>157</v>
      </c>
      <c r="B4" s="147"/>
    </row>
    <row r="5" spans="1:2" x14ac:dyDescent="0.25">
      <c r="A5" s="147" t="s">
        <v>165</v>
      </c>
      <c r="B5" s="147"/>
    </row>
    <row r="6" spans="1:2" ht="15.75" customHeight="1" x14ac:dyDescent="0.25">
      <c r="A6" s="147" t="s">
        <v>166</v>
      </c>
      <c r="B6" s="147"/>
    </row>
    <row r="7" spans="1:2" x14ac:dyDescent="0.25">
      <c r="A7" s="147" t="s">
        <v>129</v>
      </c>
      <c r="B7" s="147"/>
    </row>
    <row r="8" spans="1:2" x14ac:dyDescent="0.25">
      <c r="A8" s="147" t="s">
        <v>130</v>
      </c>
      <c r="B8" s="147"/>
    </row>
    <row r="9" spans="1:2" ht="42" customHeight="1" x14ac:dyDescent="0.25">
      <c r="A9" s="140" t="s">
        <v>152</v>
      </c>
      <c r="B9" s="140"/>
    </row>
    <row r="10" spans="1:2" ht="73.5" customHeight="1" x14ac:dyDescent="0.25">
      <c r="A10" s="141" t="s">
        <v>163</v>
      </c>
      <c r="B10" s="141"/>
    </row>
    <row r="11" spans="1:2" ht="30.75" customHeight="1" x14ac:dyDescent="0.25">
      <c r="A11" s="146"/>
      <c r="B11" s="146"/>
    </row>
    <row r="12" spans="1:2" ht="39.75" customHeight="1" x14ac:dyDescent="0.25">
      <c r="A12" s="143" t="s">
        <v>167</v>
      </c>
      <c r="B12" s="143"/>
    </row>
    <row r="13" spans="1:2" ht="138.75" customHeight="1" x14ac:dyDescent="0.25">
      <c r="A13" s="147" t="s">
        <v>168</v>
      </c>
      <c r="B13" s="147"/>
    </row>
    <row r="14" spans="1:2" ht="174.75" customHeight="1" x14ac:dyDescent="0.25">
      <c r="A14" s="147" t="s">
        <v>169</v>
      </c>
      <c r="B14" s="147"/>
    </row>
    <row r="15" spans="1:2" ht="66.75" customHeight="1" x14ac:dyDescent="0.25">
      <c r="A15" s="142" t="s">
        <v>170</v>
      </c>
      <c r="B15" s="142"/>
    </row>
    <row r="16" spans="1:2" ht="125.25" customHeight="1" x14ac:dyDescent="0.25">
      <c r="A16" s="142" t="s">
        <v>171</v>
      </c>
      <c r="B16" s="142"/>
    </row>
    <row r="17" spans="1:2" ht="171.75" customHeight="1" x14ac:dyDescent="0.25">
      <c r="A17" s="147" t="s">
        <v>172</v>
      </c>
      <c r="B17" s="147"/>
    </row>
    <row r="18" spans="1:2" ht="84.75" customHeight="1" x14ac:dyDescent="0.25">
      <c r="A18" s="148" t="s">
        <v>173</v>
      </c>
      <c r="B18" s="148"/>
    </row>
    <row r="19" spans="1:2" ht="104.25" customHeight="1" x14ac:dyDescent="0.25">
      <c r="A19" s="145" t="s">
        <v>160</v>
      </c>
      <c r="B19" s="145"/>
    </row>
    <row r="20" spans="1:2" ht="66" customHeight="1" x14ac:dyDescent="0.25">
      <c r="A20" s="144" t="s">
        <v>32</v>
      </c>
      <c r="B20" s="144"/>
    </row>
    <row r="21" spans="1:2" x14ac:dyDescent="0.25">
      <c r="A21" s="115"/>
      <c r="B21" s="115"/>
    </row>
    <row r="22" spans="1:2" ht="48.75" customHeight="1" x14ac:dyDescent="0.25"/>
    <row r="23" spans="1:2" ht="79.5" customHeight="1" x14ac:dyDescent="0.25"/>
  </sheetData>
  <sheetProtection password="DCF5" sheet="1" objects="1" scenarios="1"/>
  <mergeCells count="20">
    <mergeCell ref="A8:B8"/>
    <mergeCell ref="A7:B7"/>
    <mergeCell ref="A1:B1"/>
    <mergeCell ref="A2:B2"/>
    <mergeCell ref="A3:B3"/>
    <mergeCell ref="A4:B4"/>
    <mergeCell ref="A5:B5"/>
    <mergeCell ref="A6:B6"/>
    <mergeCell ref="A9:B9"/>
    <mergeCell ref="A10:B10"/>
    <mergeCell ref="A15:B15"/>
    <mergeCell ref="A12:B12"/>
    <mergeCell ref="A20:B20"/>
    <mergeCell ref="A19:B19"/>
    <mergeCell ref="A11:B11"/>
    <mergeCell ref="A14:B14"/>
    <mergeCell ref="A16:B16"/>
    <mergeCell ref="A17:B17"/>
    <mergeCell ref="A18:B18"/>
    <mergeCell ref="A13:B13"/>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28.9" customHeight="1" x14ac:dyDescent="0.25">
      <c r="A7" s="153" t="s">
        <v>131</v>
      </c>
      <c r="B7" s="153"/>
    </row>
    <row r="8" spans="1:2" ht="15" x14ac:dyDescent="0.25">
      <c r="A8" s="154"/>
      <c r="B8" s="154"/>
    </row>
    <row r="9" spans="1:2" x14ac:dyDescent="0.25">
      <c r="A9" s="153" t="s">
        <v>38</v>
      </c>
      <c r="B9" s="153"/>
    </row>
    <row r="10" spans="1:2" ht="66" customHeight="1" x14ac:dyDescent="0.25">
      <c r="A10" s="150" t="s">
        <v>147</v>
      </c>
      <c r="B10" s="150"/>
    </row>
    <row r="11" spans="1:2" ht="79.900000000000006" customHeight="1" x14ac:dyDescent="0.25">
      <c r="A11" s="142" t="s">
        <v>132</v>
      </c>
      <c r="B11" s="142"/>
    </row>
    <row r="12" spans="1:2" ht="112.5" customHeight="1" x14ac:dyDescent="0.25">
      <c r="A12" s="150" t="s">
        <v>133</v>
      </c>
      <c r="B12" s="150"/>
    </row>
    <row r="13" spans="1:2" x14ac:dyDescent="0.25">
      <c r="A13" s="85"/>
      <c r="B13" s="85"/>
    </row>
    <row r="14" spans="1:2" ht="15.6"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1.75" customHeight="1" x14ac:dyDescent="0.25">
      <c r="A57" s="155" t="s">
        <v>143</v>
      </c>
      <c r="B57" s="155"/>
    </row>
    <row r="58" spans="1:2" ht="49.15" customHeight="1" x14ac:dyDescent="0.25">
      <c r="A58" s="150" t="s">
        <v>140</v>
      </c>
      <c r="B58" s="15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1" t="s">
        <v>83</v>
      </c>
      <c r="B1" s="151"/>
    </row>
    <row r="2" spans="1:2" ht="18.75" x14ac:dyDescent="0.25">
      <c r="A2" s="152" t="s">
        <v>39</v>
      </c>
      <c r="B2" s="152"/>
    </row>
    <row r="3" spans="1:2" x14ac:dyDescent="0.25">
      <c r="A3" s="153" t="s">
        <v>24</v>
      </c>
      <c r="B3" s="153"/>
    </row>
    <row r="4" spans="1:2" x14ac:dyDescent="0.25">
      <c r="A4" s="153" t="s">
        <v>128</v>
      </c>
      <c r="B4" s="153"/>
    </row>
    <row r="5" spans="1:2" x14ac:dyDescent="0.25">
      <c r="A5" s="153" t="s">
        <v>129</v>
      </c>
      <c r="B5" s="153"/>
    </row>
    <row r="6" spans="1:2" x14ac:dyDescent="0.25">
      <c r="A6" s="153" t="s">
        <v>130</v>
      </c>
      <c r="B6" s="153"/>
    </row>
    <row r="7" spans="1:2" ht="32.25" customHeight="1" x14ac:dyDescent="0.25">
      <c r="A7" s="153" t="s">
        <v>131</v>
      </c>
      <c r="B7" s="153"/>
    </row>
    <row r="8" spans="1:2" ht="15" x14ac:dyDescent="0.25">
      <c r="A8" s="154"/>
      <c r="B8" s="154"/>
    </row>
    <row r="9" spans="1:2" x14ac:dyDescent="0.25">
      <c r="A9" s="153" t="s">
        <v>38</v>
      </c>
      <c r="B9" s="153"/>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2" t="s">
        <v>97</v>
      </c>
      <c r="B14" s="152"/>
    </row>
    <row r="15" spans="1:2" x14ac:dyDescent="0.25">
      <c r="A15" s="155" t="s">
        <v>25</v>
      </c>
      <c r="B15" s="155"/>
    </row>
    <row r="16" spans="1:2" ht="15" x14ac:dyDescent="0.25">
      <c r="A16" s="154"/>
      <c r="B16" s="154"/>
    </row>
    <row r="17" spans="1:2" x14ac:dyDescent="0.25">
      <c r="A17" s="156" t="s">
        <v>26</v>
      </c>
      <c r="B17" s="156"/>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2" t="s">
        <v>111</v>
      </c>
      <c r="B48" s="152"/>
    </row>
    <row r="49" spans="1:2" x14ac:dyDescent="0.25">
      <c r="A49" s="153" t="s">
        <v>127</v>
      </c>
      <c r="B49" s="153"/>
    </row>
    <row r="50" spans="1:2" x14ac:dyDescent="0.25">
      <c r="A50" s="153" t="s">
        <v>134</v>
      </c>
      <c r="B50" s="153"/>
    </row>
    <row r="51" spans="1:2" x14ac:dyDescent="0.25">
      <c r="A51" s="153" t="s">
        <v>135</v>
      </c>
      <c r="B51" s="153"/>
    </row>
    <row r="52" spans="1:2" x14ac:dyDescent="0.25">
      <c r="A52" s="153" t="s">
        <v>136</v>
      </c>
      <c r="B52" s="153"/>
    </row>
    <row r="53" spans="1:2" x14ac:dyDescent="0.25">
      <c r="A53" s="153" t="s">
        <v>137</v>
      </c>
      <c r="B53" s="153"/>
    </row>
    <row r="54" spans="1:2" ht="34.9" customHeight="1" x14ac:dyDescent="0.25">
      <c r="A54" s="153" t="s">
        <v>138</v>
      </c>
      <c r="B54" s="153"/>
    </row>
    <row r="55" spans="1:2" ht="15" x14ac:dyDescent="0.25">
      <c r="A55" s="154"/>
      <c r="B55" s="154"/>
    </row>
    <row r="56" spans="1:2" x14ac:dyDescent="0.25">
      <c r="A56" s="153" t="s">
        <v>38</v>
      </c>
      <c r="B56" s="153"/>
    </row>
    <row r="57" spans="1:2" ht="50.25" customHeight="1" x14ac:dyDescent="0.25">
      <c r="A57" s="155" t="s">
        <v>139</v>
      </c>
      <c r="B57" s="155"/>
    </row>
    <row r="58" spans="1:2" ht="49.35" customHeight="1" x14ac:dyDescent="0.25">
      <c r="A58" s="150" t="s">
        <v>140</v>
      </c>
      <c r="B58" s="150"/>
    </row>
  </sheetData>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2019-06-26T09:46:35Z</dcterms:modified>
  <cp:contentStatus>v2017_1</cp:contentStatus>
</cp:coreProperties>
</file>