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'1.1.'!#REF!</definedName>
    <definedName name="Print_Area" localSheetId="0">'1.1.'!$A$1:$Y$11</definedName>
    <definedName name="Print_Area" localSheetId="2">'1.2.'!$A$1:$Z$40</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'1.1.'!$M$12:$M$61935</definedName>
    <definedName name="НаименованиеПредметаЗакупки">'1.1.'!$D$9</definedName>
    <definedName name="НомерСертификатаИмя">'1.1.'!$K$12:$K$61935</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W11" i="1" l="1"/>
  <c r="X11" i="1" s="1"/>
  <c r="AH11" i="1" l="1"/>
  <c r="AG11" i="1"/>
  <c r="AF11" i="1"/>
  <c r="AE11" i="1"/>
  <c r="AD11" i="1"/>
  <c r="Z11" i="1"/>
  <c r="AC11" i="1"/>
  <c r="Y11" i="1" l="1"/>
  <c r="AA11" i="1" s="1"/>
  <c r="AI11" i="1" s="1"/>
  <c r="AB11" i="1"/>
  <c r="E6" i="7" l="1"/>
  <c r="D6" i="7"/>
  <c r="F6" i="7"/>
  <c r="G6" i="7"/>
  <c r="H5" i="1" l="1"/>
  <c r="H4" i="1"/>
  <c r="H7" i="1" l="1"/>
  <c r="H1" i="1" l="1"/>
  <c r="AI8" i="1" l="1"/>
  <c r="H2" i="1" l="1"/>
</calcChain>
</file>

<file path=xl/sharedStrings.xml><?xml version="1.0" encoding="utf-8"?>
<sst xmlns="http://schemas.openxmlformats.org/spreadsheetml/2006/main" count="296" uniqueCount="190">
  <si>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</si>
  <si>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</si>
  <si>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</si>
  <si>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</si>
  <si>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</si>
  <si>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</si>
  <si>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</si>
  <si>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</si>
  <si>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</si>
  <si>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</si>
  <si>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</si>
  <si>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</si>
  <si>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</si>
  <si>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</si>
  <si>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</si>
  <si>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</si>
  <si>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</si>
  <si>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</si>
  <si>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</si>
  <si>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</si>
  <si>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</si>
  <si>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</si>
  <si>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</si>
  <si>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</si>
  <si>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</si>
  <si>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</si>
  <si>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</si>
  <si>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</si>
  <si>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</si>
  <si>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</si>
  <si>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</si>
  <si>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</si>
  <si>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</si>
  <si>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</si>
  <si>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</si>
  <si>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</si>
  <si>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</si>
  <si>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</si>
  <si>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</si>
  <si>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</si>
  <si>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</si>
  <si>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(ФИО, должность)</t>
  </si>
  <si>
    <t>/____________________________________________________________</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</si>
  <si>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</si>
  <si>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</si>
  <si>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</si>
  <si>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</si>
  <si>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</si>
  <si>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</si>
  <si>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</si>
  <si>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</si>
  <si>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</si>
  <si>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</si>
  <si>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</si>
  <si>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</si>
  <si>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</si>
  <si>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</si>
  <si>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</si>
  <si>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</si>
  <si>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</si>
  <si>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</si>
  <si>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</si>
  <si>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</si>
  <si>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</si>
  <si>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</si>
  <si>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</si>
  <si>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</si>
  <si>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</si>
  <si>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</si>
  <si>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</si>
  <si>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</si>
  <si>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</si>
  <si>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</si>
  <si>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</si>
  <si>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</si>
  <si>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</si>
  <si>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</si>
  <si>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</si>
  <si>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</si>
  <si>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</si>
  <si>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</si>
  <si>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</si>
  <si>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</si>
  <si>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</si>
  <si>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</si>
  <si>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</si>
  <si>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</si>
  <si>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</si>
  <si>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</si>
  <si>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</si>
  <si>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</si>
  <si>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</si>
  <si>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</si>
  <si>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</si>
  <si>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</si>
  <si>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</si>
  <si>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</si>
  <si>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</si>
  <si>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</si>
  <si>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</si>
  <si>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</si>
  <si>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</si>
  <si>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</si>
  <si>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</si>
  <si>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</si>
  <si>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</si>
  <si>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</si>
  <si>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</si>
  <si>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</si>
  <si>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</si>
  <si>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</si>
  <si>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</si>
  <si>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</si>
  <si>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</si>
  <si>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</si>
  <si>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</si>
  <si>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</si>
  <si>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</si>
  <si>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</si>
  <si>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</si>
  <si>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</si>
  <si>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</si>
  <si>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</si>
  <si>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</si>
  <si>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</si>
  <si>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</si>
  <si>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</si>
  <si>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</si>
  <si>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</si>
  <si>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</si>
  <si>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</si>
  <si>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</si>
  <si>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</si>
  <si>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</si>
  <si>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</si>
  <si>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</si>
  <si>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</si>
  <si>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</si>
  <si>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</si>
  <si>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</si>
  <si>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</si>
  <si>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</si>
  <si>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</si>
  <si>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</si>
  <si>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</si>
  <si>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</si>
  <si>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</si>
  <si>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</si>
  <si>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</si>
  <si>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</si>
  <si>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</si>
  <si>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</si>
  <si>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</si>
  <si>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</si>
  <si>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5b086836-dabf-4719-ad42-c5c53ffd3b9d</t>
  </si>
  <si>
    <t>10153</t>
  </si>
  <si>
    <t>АО "Газпром газораспределение Майкоп"</t>
  </si>
  <si>
    <t>Республика Адыгея, г. Майкоп, пер. Авиационный, 13</t>
  </si>
  <si>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</si>
  <si>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</si>
  <si>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</si>
  <si>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</si>
  <si>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</si>
  <si>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</si>
  <si>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</si>
  <si>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</si>
  <si>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</si>
  <si>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</si>
  <si>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</si>
  <si>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</si>
  <si>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</si>
  <si>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</si>
  <si>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r>
      <rPr>
        <b/>
        <sz val="12"/>
        <color theme="1"/>
        <rFont val="Times New Roman"/>
        <family val="1"/>
        <charset val="204"/>
      </rPr>
      <t xml:space="preserve">·     «Эквивалент». </t>
    </r>
    <r>
      <rPr>
        <sz val="12"/>
        <color theme="1"/>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</si>
  <si>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theme="1"/>
        <rFont val="Times New Roman"/>
        <family val="1"/>
        <charset val="204"/>
      </rPr>
      <t>Участник в данном поле указывает наименование, марку и модель товара в соответствии с технической и иной документацией на предлагаемый Участником товар. Если наименование, марка и модель предлагаемого Участником товара не соответствует сведениям, указанным в технической или иной документации на предлагаемый Участником товар, Организатор/Комиссия вправе отклонить Заявку такого Участника как не соответствующую требованиям Документации.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</si>
  <si>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rPr>
        <b/>
        <sz val="12"/>
        <color theme="1"/>
        <rFont val="Times New Roman"/>
        <family val="1"/>
        <charset val="204"/>
      </rP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</si>
  <si>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t xml:space="preserve"> Заполнение листа «1.2.» Чертежи, рисунки</t>
  </si>
  <si>
    <t>Форма 12. Описание поставляемого товара</t>
  </si>
  <si>
    <t>Укажите номер сертификата или выберите &lt;&lt;Нет&gt;&gt;</t>
  </si>
  <si>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</si>
  <si>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</si>
  <si>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t>ИНСТРУКЦИЯ ПО ЗАПОЛНЕНИЮ Формы 12. Описание поставляемого товара</t>
  </si>
  <si>
    <t xml:space="preserve">1.2. Чертежи,  рисунки </t>
  </si>
  <si>
    <t>Запрос предложений в электронной форме</t>
  </si>
  <si>
    <t>Штука</t>
  </si>
  <si>
    <t>Датчик для сигнализатора СГ-1Б</t>
  </si>
  <si>
    <t>Датчик для сигнализатора СК-2</t>
  </si>
  <si>
    <t>Датчик к прибору СГ-1</t>
  </si>
  <si>
    <t xml:space="preserve">Толкатель кнопки включения </t>
  </si>
  <si>
    <t>Колпачок штанги для сигнализатора СГ-1</t>
  </si>
  <si>
    <t xml:space="preserve">Фильтр для насоса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</si>
</sst>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28"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sz val="7"/>
      <name val="Times New Roman"/>
      <family val="1"/>
      <charset val="204"/>
    </font>
    <font>
      <b/>
      <sz val="7"/>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9">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2" borderId="0" xfId="0" applyFont="1" applyFill="1"/>
    <xf numFmtId="49" fontId="8" fillId="2" borderId="0" xfId="0" applyNumberFormat="1" applyFont="1" applyFill="1" applyProtection="1">
      <protection locked="0"/>
    </xf>
    <xf numFmtId="0" fontId="8" fillId="0" borderId="0" xfId="0" applyFont="1" applyFill="1"/>
    <xf numFmtId="0" fontId="0" fillId="0" borderId="0" xfId="0" applyFill="1"/>
    <xf numFmtId="0" fontId="8" fillId="0" borderId="0" xfId="0" applyFont="1" applyFill="1" applyProtection="1">
      <protection locked="0"/>
    </xf>
    <xf numFmtId="49" fontId="8" fillId="0" borderId="0" xfId="0" applyNumberFormat="1" applyFont="1" applyFill="1" applyProtection="1">
      <protection locked="0"/>
    </xf>
    <xf numFmtId="0" fontId="8" fillId="0" borderId="0" xfId="0" applyFont="1" applyFill="1" applyBorder="1" applyAlignment="1" applyProtection="1">
      <alignment horizontal="center" wrapText="1"/>
      <protection locked="0"/>
    </xf>
    <xf numFmtId="0" fontId="8" fillId="0" borderId="0" xfId="0" applyFont="1" applyFill="1" applyBorder="1" applyAlignment="1">
      <alignment horizontal="center" wrapText="1"/>
    </xf>
    <xf numFmtId="165" fontId="8"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8" fillId="2" borderId="0" xfId="0" applyFont="1" applyFill="1" applyProtection="1"/>
    <xf numFmtId="0" fontId="0" fillId="0" borderId="0" xfId="0"/>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4" fillId="0" borderId="0" xfId="0" applyFont="1" applyAlignment="1">
      <alignment horizontal="left" vertical="center" wrapText="1"/>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0" fontId="0" fillId="0" borderId="0" xfId="0" applyAlignment="1">
      <alignment wrapText="1"/>
    </xf>
    <xf numFmtId="0" fontId="0" fillId="0" borderId="0" xfId="0" applyAlignment="1">
      <alignment wrapText="1"/>
    </xf>
    <xf numFmtId="49" fontId="1" fillId="6" borderId="14" xfId="0" applyNumberFormat="1" applyFont="1" applyFill="1" applyBorder="1" applyAlignment="1" applyProtection="1">
      <alignment horizontal="center" vertical="center" wrapText="1" shrinkToFit="1"/>
      <protection locked="0"/>
    </xf>
    <xf numFmtId="49" fontId="8" fillId="6" borderId="14" xfId="0" applyNumberFormat="1" applyFont="1" applyFill="1" applyBorder="1" applyAlignment="1">
      <alignment horizontal="left" vertical="center" wrapText="1" shrinkToFit="1"/>
    </xf>
    <xf numFmtId="49" fontId="8" fillId="7" borderId="14" xfId="0" applyNumberFormat="1" applyFont="1" applyFill="1" applyBorder="1" applyAlignment="1">
      <alignment horizontal="left" vertical="center" wrapText="1" shrinkToFit="1"/>
    </xf>
    <xf numFmtId="0" fontId="0" fillId="0" borderId="0" xfId="0"/>
    <xf numFmtId="0" fontId="0" fillId="0" borderId="0" xfId="0" applyAlignment="1">
      <alignment wrapText="1"/>
    </xf>
    <xf numFmtId="0" fontId="0" fillId="0" borderId="0" xfId="0"/>
    <xf numFmtId="0" fontId="10" fillId="0" borderId="0" xfId="0" applyFont="1" applyFill="1" applyBorder="1" applyAlignment="1">
      <alignment wrapText="1"/>
    </xf>
    <xf numFmtId="49" fontId="8" fillId="0" borderId="14" xfId="0" applyNumberFormat="1" applyFont="1" applyBorder="1" applyAlignment="1">
      <alignment vertical="center" wrapText="1"/>
    </xf>
    <xf numFmtId="49" fontId="8" fillId="0" borderId="14" xfId="0" applyNumberFormat="1" applyFont="1" applyBorder="1" applyAlignment="1">
      <alignment horizontal="left" vertical="center" wrapText="1" shrinkToFit="1"/>
    </xf>
    <xf numFmtId="0" fontId="8" fillId="0" borderId="14" xfId="0" applyFont="1" applyBorder="1" applyAlignment="1">
      <alignment horizontal="left" vertical="center" wrapText="1" shrinkToFit="1"/>
    </xf>
    <xf numFmtId="0" fontId="10" fillId="0" borderId="0" xfId="0" applyFont="1" applyFill="1" applyBorder="1" applyAlignment="1">
      <alignment horizontal="right"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0" fontId="18" fillId="0" borderId="0" xfId="0" applyFont="1" applyBorder="1" applyAlignment="1" applyProtection="1">
      <alignment horizontal="center"/>
      <protection hidden="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1" fillId="2" borderId="0" xfId="0" applyFont="1" applyFill="1" applyBorder="1" applyAlignment="1">
      <alignment horizontal="center"/>
    </xf>
    <xf numFmtId="0" fontId="15"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justify" vertical="center" wrapText="1"/>
    </xf>
    <xf numFmtId="0" fontId="16" fillId="0" borderId="0" xfId="0" applyFont="1" applyAlignment="1">
      <alignment horizontal="justify" vertical="center" wrapText="1"/>
    </xf>
    <xf numFmtId="0" fontId="0"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lignment horizontal="left" wrapText="1"/>
    </xf>
    <xf numFmtId="0" fontId="10" fillId="0" borderId="0" xfId="0" applyFont="1" applyAlignment="1">
      <alignment horizontal="justify"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Y16"/>
  <sheetViews>
    <sheetView tabSelected="1" topLeftCell="B1" zoomScale="80" zoomScaleNormal="80" zoomScaleSheetLayoutView="80" workbookViewId="0">
      <selection activeCell="G22" sqref="G2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9" customWidth="1"/>
    <col min="11" max="11" width="29.42578125" style="1" customWidth="1"/>
    <col min="12" max="12" width="9.28515625" style="1" customWidth="1"/>
    <col min="13" max="13" width="9.140625" style="1" customWidth="1"/>
    <col min="14" max="15" width="0.140625" style="1" customWidth="1"/>
    <col min="16" max="16" width="33.140625" style="1" hidden="1" customWidth="1"/>
    <col min="17" max="17" width="34.28515625" style="1" hidden="1" customWidth="1"/>
    <col min="18" max="19" width="15.7109375" style="59"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8" hidden="1" customWidth="1"/>
    <col min="28" max="28" width="23.5703125" style="39" hidden="1" customWidth="1"/>
    <col min="29" max="29" width="25.7109375" style="39" hidden="1" customWidth="1"/>
    <col min="30" max="30" width="32.5703125" style="39" hidden="1" customWidth="1"/>
    <col min="31" max="31" width="33.42578125" style="39" hidden="1" customWidth="1"/>
    <col min="32" max="32" width="29.7109375" style="39" hidden="1" customWidth="1"/>
    <col min="33" max="33" width="24.85546875" style="39" hidden="1" customWidth="1"/>
    <col min="34" max="34" width="27.140625" style="39" hidden="1" customWidth="1"/>
    <col min="35" max="35" width="22" style="39" hidden="1" customWidth="1"/>
    <col min="36" max="36" width="22.7109375" style="39" hidden="1" customWidth="1"/>
    <col min="37" max="39" width="26.5703125" style="39" hidden="1" customWidth="1"/>
    <col min="40" max="40" width="27.28515625" style="39" hidden="1" customWidth="1"/>
    <col min="41" max="41" width="47" style="39" hidden="1" customWidth="1"/>
    <col min="42" max="42" width="22.5703125" style="1" hidden="1" customWidth="1"/>
    <col min="43" max="51" width="9.140625" style="1" hidden="1" customWidth="1"/>
    <col min="52" max="16384" width="9.140625" style="1"/>
  </cols>
  <sheetData>
    <row r="1" spans="1:41" ht="18.75" x14ac:dyDescent="0.3">
      <c r="A1" s="1" t="s">
        <v>158</v>
      </c>
      <c r="B1" s="19" t="s">
        <v>176</v>
      </c>
      <c r="G1" s="19"/>
      <c r="H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30"/>
      <c r="J1" s="130"/>
      <c r="K1" s="130"/>
      <c r="L1" s="130"/>
      <c r="M1" s="130"/>
      <c r="N1" s="130"/>
      <c r="O1" s="130"/>
      <c r="P1" s="130"/>
      <c r="Q1" s="130"/>
      <c r="R1" s="61"/>
      <c r="S1" s="61"/>
      <c r="AE1" s="40" t="s">
        <v>53</v>
      </c>
      <c r="AF1" s="40"/>
      <c r="AG1" s="41"/>
      <c r="AH1" s="41"/>
      <c r="AI1" s="41"/>
      <c r="AJ1" s="42"/>
      <c r="AK1" s="127" t="s">
        <v>51</v>
      </c>
      <c r="AL1" s="127"/>
      <c r="AM1" s="127"/>
      <c r="AN1" s="127"/>
      <c r="AO1" s="127"/>
    </row>
    <row r="2" spans="1:41" ht="18.75" x14ac:dyDescent="0.3">
      <c r="A2" s="1" t="s">
        <v>159</v>
      </c>
      <c r="B2" s="19" t="s">
        <v>46</v>
      </c>
      <c r="G2" s="35"/>
      <c r="H2" s="133" t="str">
        <f>IF(SUM(Z:Z)&gt;0,"Участник не вправе предложить стоимость за единицу товара выше стоимости, указанной в колонке 15 (пункт документации 2.3.6.2.)","")</f>
        <v/>
      </c>
      <c r="I2" s="133"/>
      <c r="J2" s="133"/>
      <c r="K2" s="133"/>
      <c r="L2" s="133"/>
      <c r="M2" s="133"/>
      <c r="N2" s="133"/>
      <c r="O2" s="133"/>
      <c r="P2" s="133"/>
      <c r="Q2" s="133"/>
      <c r="R2" s="62"/>
      <c r="S2" s="62"/>
      <c r="AE2" s="40" t="s">
        <v>52</v>
      </c>
      <c r="AF2" s="40"/>
      <c r="AG2" s="41"/>
      <c r="AH2" s="41"/>
      <c r="AI2" s="41"/>
      <c r="AJ2" s="42"/>
      <c r="AK2" s="128"/>
      <c r="AL2" s="128"/>
      <c r="AM2" s="128"/>
      <c r="AN2" s="128"/>
      <c r="AO2" s="128"/>
    </row>
    <row r="3" spans="1:41" ht="27.75" customHeight="1" x14ac:dyDescent="0.3">
      <c r="B3" s="131" t="s">
        <v>182</v>
      </c>
      <c r="C3" s="131"/>
      <c r="D3" s="131"/>
      <c r="E3" s="13"/>
      <c r="F3" s="13"/>
      <c r="G3" s="13"/>
      <c r="H3" s="126"/>
      <c r="I3" s="126"/>
      <c r="J3" s="126"/>
      <c r="K3" s="126"/>
      <c r="L3" s="126"/>
      <c r="M3" s="126"/>
      <c r="N3" s="126"/>
      <c r="O3" s="126"/>
      <c r="P3" s="126"/>
      <c r="Q3" s="126"/>
      <c r="R3" s="60"/>
      <c r="S3" s="60"/>
      <c r="AE3" s="40" t="s">
        <v>54</v>
      </c>
      <c r="AF3" s="40"/>
      <c r="AG3" s="41"/>
      <c r="AH3" s="41"/>
      <c r="AI3" s="41"/>
      <c r="AJ3" s="42"/>
      <c r="AK3" s="49" t="s">
        <v>170</v>
      </c>
      <c r="AL3" s="50" t="s">
        <v>77</v>
      </c>
      <c r="AM3" s="49" t="s">
        <v>45</v>
      </c>
      <c r="AN3" s="43"/>
      <c r="AO3" s="44" t="s">
        <v>50</v>
      </c>
    </row>
    <row r="4" spans="1:41" ht="19.5" customHeight="1" x14ac:dyDescent="0.3">
      <c r="A4" s="1" t="s">
        <v>160</v>
      </c>
      <c r="B4" s="52"/>
      <c r="C4" s="52"/>
      <c r="D4" s="125">
        <v>211694</v>
      </c>
      <c r="E4" s="13"/>
      <c r="F4" s="13"/>
      <c r="G4" s="13"/>
      <c r="H4" s="126" t="str">
        <f>IF(SUM(AE:AE)&gt;0,"ВНИМАНИЕ.   В столбце 4 выбрано значение ""Да"", необходимо заполнить столбец 5 в соответствии с технической и иной документацией на товар!","")</f>
        <v/>
      </c>
      <c r="I4" s="126"/>
      <c r="J4" s="126"/>
      <c r="K4" s="126"/>
      <c r="L4" s="126"/>
      <c r="M4" s="126"/>
      <c r="N4" s="126"/>
      <c r="O4" s="126"/>
      <c r="P4" s="126"/>
      <c r="Q4" s="126"/>
      <c r="R4" s="126"/>
      <c r="S4" s="126"/>
      <c r="T4" s="126"/>
      <c r="U4" s="126"/>
      <c r="V4" s="126"/>
      <c r="W4" s="126"/>
      <c r="X4" s="126"/>
      <c r="Y4" s="126"/>
      <c r="AE4" s="40"/>
      <c r="AF4" s="40"/>
      <c r="AG4" s="41"/>
      <c r="AH4" s="41"/>
      <c r="AI4" s="41"/>
      <c r="AJ4" s="42"/>
      <c r="AK4" s="56" t="s">
        <v>82</v>
      </c>
      <c r="AL4" s="58" t="s">
        <v>50</v>
      </c>
      <c r="AM4" s="117" t="s">
        <v>171</v>
      </c>
      <c r="AN4" s="117" t="s">
        <v>171</v>
      </c>
      <c r="AO4" s="57"/>
    </row>
    <row r="5" spans="1:41" ht="19.5" hidden="1" customHeight="1" x14ac:dyDescent="0.3">
      <c r="B5" s="55"/>
      <c r="C5" s="55"/>
      <c r="D5" s="55"/>
      <c r="E5" s="13"/>
      <c r="F5" s="13"/>
      <c r="G5" s="13"/>
      <c r="H5" s="126" t="str">
        <f>IF(SUM(AF:AF)&gt;0,"ВНИМАНИЕ.  В столбце 4 выбрано значение ""Да"", необходимо заполнить столбец 6 в соответствии с технической и иной документацией на товар!","")</f>
        <v/>
      </c>
      <c r="I5" s="126"/>
      <c r="J5" s="126"/>
      <c r="K5" s="126"/>
      <c r="L5" s="126"/>
      <c r="M5" s="126"/>
      <c r="N5" s="126"/>
      <c r="O5" s="126"/>
      <c r="P5" s="126"/>
      <c r="Q5" s="126"/>
      <c r="R5" s="126"/>
      <c r="S5" s="126"/>
      <c r="T5" s="126"/>
      <c r="U5" s="126"/>
      <c r="V5" s="126"/>
      <c r="W5" s="126"/>
      <c r="X5" s="126"/>
      <c r="Y5" s="126"/>
      <c r="AE5" s="40"/>
      <c r="AF5" s="40"/>
      <c r="AG5" s="41"/>
      <c r="AH5" s="41"/>
      <c r="AI5" s="41"/>
      <c r="AJ5" s="42"/>
      <c r="AK5" s="63" t="s">
        <v>96</v>
      </c>
      <c r="AL5" s="63" t="s">
        <v>97</v>
      </c>
      <c r="AM5" s="39" t="s">
        <v>163</v>
      </c>
      <c r="AN5" s="53"/>
      <c r="AO5" s="57"/>
    </row>
    <row r="6" spans="1:41" ht="23.25" hidden="1" customHeight="1" x14ac:dyDescent="0.3">
      <c r="B6" s="131" t="s">
        <v>39</v>
      </c>
      <c r="C6" s="131"/>
      <c r="D6" s="131"/>
      <c r="E6" s="132"/>
      <c r="F6" s="132"/>
      <c r="G6" s="132"/>
      <c r="H6" s="132"/>
      <c r="I6" s="132"/>
      <c r="J6" s="132"/>
      <c r="K6" s="132"/>
      <c r="L6" s="132"/>
      <c r="M6" s="132"/>
      <c r="AJ6" s="42"/>
      <c r="AK6" s="63" t="s">
        <v>98</v>
      </c>
      <c r="AL6" s="63" t="s">
        <v>97</v>
      </c>
      <c r="AM6" s="39" t="s">
        <v>163</v>
      </c>
      <c r="AN6" s="56"/>
      <c r="AO6" s="56"/>
    </row>
    <row r="7" spans="1:41" ht="57" hidden="1" customHeight="1" x14ac:dyDescent="0.25">
      <c r="B7" s="18"/>
      <c r="C7" s="18"/>
      <c r="D7" s="18"/>
      <c r="E7" s="17"/>
      <c r="F7" s="17"/>
      <c r="G7" s="17"/>
      <c r="H7" s="137" t="e">
        <f>IF(SUM(AI9:AI11)*100/MAX(SUM(AA10:AA11),1)&lt;50,"В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#REF!</v>
      </c>
      <c r="I7" s="137"/>
      <c r="J7" s="137"/>
      <c r="K7" s="137"/>
      <c r="L7" s="137"/>
      <c r="M7" s="137"/>
      <c r="N7" s="137"/>
      <c r="O7" s="137"/>
      <c r="P7" s="137"/>
      <c r="Q7" s="137"/>
      <c r="AJ7" s="42"/>
      <c r="AK7" s="97" t="s">
        <v>37</v>
      </c>
      <c r="AL7" s="96" t="s">
        <v>128</v>
      </c>
      <c r="AM7" s="98" t="s">
        <v>37</v>
      </c>
    </row>
    <row r="8" spans="1:41" ht="27.6" customHeight="1" x14ac:dyDescent="0.25">
      <c r="A8" s="67" t="s">
        <v>4</v>
      </c>
      <c r="B8" s="20"/>
      <c r="C8" s="66" t="s">
        <v>5</v>
      </c>
      <c r="D8" s="65" t="s">
        <v>9</v>
      </c>
      <c r="E8" s="65"/>
      <c r="F8" s="134" t="s">
        <v>10</v>
      </c>
      <c r="G8" s="135"/>
      <c r="H8" s="135"/>
      <c r="I8" s="135"/>
      <c r="J8" s="135"/>
      <c r="K8" s="135"/>
      <c r="L8" s="135"/>
      <c r="M8" s="135"/>
      <c r="N8" s="135"/>
      <c r="O8" s="135"/>
      <c r="P8" s="135"/>
      <c r="Q8" s="135"/>
      <c r="R8" s="135"/>
      <c r="S8" s="135"/>
      <c r="T8" s="135"/>
      <c r="U8" s="135"/>
      <c r="V8" s="135"/>
      <c r="W8" s="135"/>
      <c r="X8" s="135"/>
      <c r="Y8" s="136"/>
      <c r="Z8" s="48"/>
      <c r="AA8" s="46"/>
      <c r="AE8" s="129" t="s">
        <v>49</v>
      </c>
      <c r="AF8" s="129"/>
      <c r="AG8" s="129"/>
      <c r="AH8" s="129"/>
      <c r="AI8" s="45">
        <f>IF(SUM(M:M)=0,0,SUMIFS(M:M,K:K,"&lt;&gt;",K:K,"&lt;&gt;нет",K:K,"&lt;&gt;Укажите номер сертификата или выберите &lt;&lt;Нет&gt;&gt;")/SUM(M:M)*100)</f>
        <v>0</v>
      </c>
      <c r="AJ8" s="42"/>
      <c r="AK8" s="97" t="s">
        <v>38</v>
      </c>
      <c r="AL8" s="96" t="s">
        <v>129</v>
      </c>
      <c r="AM8" s="98" t="s">
        <v>38</v>
      </c>
    </row>
    <row r="9" spans="1:41" ht="100.5" customHeight="1" x14ac:dyDescent="0.25">
      <c r="A9" s="5"/>
      <c r="B9" s="6" t="s">
        <v>0</v>
      </c>
      <c r="C9" s="6"/>
      <c r="D9" s="64" t="s">
        <v>11</v>
      </c>
      <c r="E9" s="7" t="s">
        <v>152</v>
      </c>
      <c r="F9" s="54" t="s">
        <v>150</v>
      </c>
      <c r="G9" s="20" t="s">
        <v>164</v>
      </c>
      <c r="H9" s="7" t="s">
        <v>165</v>
      </c>
      <c r="I9" s="6" t="s">
        <v>12</v>
      </c>
      <c r="J9" s="6" t="s">
        <v>166</v>
      </c>
      <c r="K9" s="6" t="s">
        <v>47</v>
      </c>
      <c r="L9" s="6" t="s">
        <v>1</v>
      </c>
      <c r="M9" s="6" t="s">
        <v>18</v>
      </c>
      <c r="N9" s="6" t="s">
        <v>6</v>
      </c>
      <c r="O9" s="6" t="s">
        <v>48</v>
      </c>
      <c r="P9" s="6" t="s">
        <v>2</v>
      </c>
      <c r="Q9" s="6" t="s">
        <v>3</v>
      </c>
      <c r="R9" s="6" t="s">
        <v>99</v>
      </c>
      <c r="S9" s="6" t="s">
        <v>100</v>
      </c>
      <c r="T9" s="8" t="s">
        <v>72</v>
      </c>
      <c r="U9" s="8" t="s">
        <v>75</v>
      </c>
      <c r="V9" s="8" t="s">
        <v>90</v>
      </c>
      <c r="W9" s="8" t="s">
        <v>74</v>
      </c>
      <c r="X9" s="8" t="s">
        <v>70</v>
      </c>
      <c r="Y9" s="8" t="s">
        <v>73</v>
      </c>
      <c r="Z9" s="10"/>
      <c r="AA9" s="46"/>
      <c r="AJ9" s="42"/>
      <c r="AK9" s="99" t="s">
        <v>130</v>
      </c>
      <c r="AL9" s="99" t="s">
        <v>131</v>
      </c>
      <c r="AM9" s="100" t="s">
        <v>132</v>
      </c>
    </row>
    <row r="10" spans="1:41" x14ac:dyDescent="0.25">
      <c r="A10" s="9"/>
      <c r="B10" s="7" t="s">
        <v>56</v>
      </c>
      <c r="C10" s="7"/>
      <c r="D10" s="7" t="s">
        <v>57</v>
      </c>
      <c r="E10" s="7" t="s">
        <v>58</v>
      </c>
      <c r="F10" s="51" t="s">
        <v>59</v>
      </c>
      <c r="G10" s="36" t="s">
        <v>60</v>
      </c>
      <c r="H10" s="7" t="s">
        <v>61</v>
      </c>
      <c r="I10" s="7" t="s">
        <v>62</v>
      </c>
      <c r="J10" s="112" t="s">
        <v>63</v>
      </c>
      <c r="K10" s="7" t="s">
        <v>55</v>
      </c>
      <c r="L10" s="7" t="s">
        <v>64</v>
      </c>
      <c r="M10" s="7" t="s">
        <v>65</v>
      </c>
      <c r="N10" s="7"/>
      <c r="O10" s="7"/>
      <c r="P10" s="7" t="s">
        <v>66</v>
      </c>
      <c r="Q10" s="7" t="s">
        <v>67</v>
      </c>
      <c r="R10" s="64" t="s">
        <v>68</v>
      </c>
      <c r="S10" s="64" t="s">
        <v>91</v>
      </c>
      <c r="T10" s="64" t="s">
        <v>71</v>
      </c>
      <c r="U10" s="64" t="s">
        <v>76</v>
      </c>
      <c r="V10" s="64" t="s">
        <v>78</v>
      </c>
      <c r="W10" s="64" t="s">
        <v>101</v>
      </c>
      <c r="X10" s="64" t="s">
        <v>102</v>
      </c>
      <c r="Y10" s="64" t="s">
        <v>161</v>
      </c>
      <c r="Z10" s="48"/>
      <c r="AJ10" s="42"/>
      <c r="AK10" s="42"/>
      <c r="AL10" s="42"/>
    </row>
    <row r="11" spans="1:41" ht="89.25" customHeight="1" x14ac:dyDescent="0.45">
      <c r="A11" s="101" t="s">
        <v>154</v>
      </c>
      <c r="B11" s="124">
        <v>1</v>
      </c>
      <c r="C11" s="124">
        <v>30040</v>
      </c>
      <c r="D11" s="122" t="s">
        <v>184</v>
      </c>
      <c r="E11" s="123" t="s">
        <v>50</v>
      </c>
      <c r="F11" s="115"/>
      <c r="G11" s="116"/>
      <c r="H11" s="117" t="s">
        <v>171</v>
      </c>
      <c r="I11" s="102"/>
      <c r="J11" s="103" t="s">
        <v>177</v>
      </c>
      <c r="K11" s="103" t="s">
        <v>177</v>
      </c>
      <c r="L11" s="124" t="s">
        <v>183</v>
      </c>
      <c r="M11" s="124">
        <v>100</v>
      </c>
      <c r="N11" s="101" t="s">
        <v>155</v>
      </c>
      <c r="O11" s="104">
        <v>200</v>
      </c>
      <c r="P11" s="101" t="s">
        <v>156</v>
      </c>
      <c r="Q11" s="101" t="s">
        <v>157</v>
      </c>
      <c r="R11" s="115" t="s">
        <v>96</v>
      </c>
      <c r="S11" s="105">
        <v>11328</v>
      </c>
      <c r="T11" s="106">
        <v>0</v>
      </c>
      <c r="U11" s="107" t="s">
        <v>170</v>
      </c>
      <c r="V11" s="105">
        <v>0</v>
      </c>
      <c r="W11" s="108" t="e">
        <f>ROUND(ROUND(T11,2)*ROUND(#REF!,3),2)</f>
        <v>#REF!</v>
      </c>
      <c r="X11" s="108" t="e">
        <f>ROUND(W11*IF(UPPER(U11)="20%",20,1)*IF(UPPER(U11)="10%",10,1)*IF(UPPER(U11)="НДС не облагается",0,1)/100,2)</f>
        <v>#REF!</v>
      </c>
      <c r="Y11" s="108" t="e">
        <f>ROUND(X11+W11,2)</f>
        <v>#REF!</v>
      </c>
      <c r="Z11" s="109">
        <f>IF(T11&gt;IF(V11=0,T11,V11),1,0)</f>
        <v>0</v>
      </c>
      <c r="AA11" s="109" t="e">
        <f t="shared" ref="AA11" si="0">Y11</f>
        <v>#REF!</v>
      </c>
      <c r="AB11" s="109" t="e">
        <f t="shared" ref="AB11" si="1">X11</f>
        <v>#REF!</v>
      </c>
      <c r="AC11" s="109" t="e">
        <f t="shared" ref="AC11" si="2">W11</f>
        <v>#REF!</v>
      </c>
      <c r="AD11" s="110">
        <f t="shared" ref="AD11" si="3">IF(OR(ISBLANK(K11),K11="Укажите номер сертификата или выберите &lt;&lt;Нет&gt;&gt;"),1,0)</f>
        <v>1</v>
      </c>
      <c r="AE11" s="110">
        <f>IF(AND(E11="Да",OR(AND(F11 = "Да",ISBLANK(G11)),AND(F11 = "Да", G11 = "В соответствии с техническим заданием"),AND(F11 = "Нет",NOT(G11 = "В соответствии с техническим заданием")))),1,0)</f>
        <v>0</v>
      </c>
      <c r="AF11" s="111">
        <f>IF(AND(E11="Да",OR(AND(F11 = "Да",ISBLANK(H11)),AND(F11 = "Да", H11 = "В соответствии с техническим заданием"),AND(F11 = "Нет",NOT(H11 = "В соответствии с техническим заданием")))),1,0)</f>
        <v>0</v>
      </c>
      <c r="AG11" s="111">
        <f>IF(OR(AND(E11="Нет",F11="Нет"),AND(E11="Да",F11="Нет"),AND(E11="Да",F11="Да")),0,1)</f>
        <v>1</v>
      </c>
      <c r="AH11" s="111">
        <f>IF(AND(R11="Россия"),1,0)</f>
        <v>1</v>
      </c>
      <c r="AI11" s="111" t="e">
        <f>AA11*AH11</f>
        <v>#REF!</v>
      </c>
      <c r="AJ11" s="47" t="s">
        <v>69</v>
      </c>
      <c r="AK11" s="42"/>
      <c r="AL11" s="42"/>
    </row>
    <row r="12" spans="1:41" ht="45" x14ac:dyDescent="0.25">
      <c r="B12" s="124">
        <v>2</v>
      </c>
      <c r="C12" s="124">
        <v>30038</v>
      </c>
      <c r="D12" s="122" t="s">
        <v>185</v>
      </c>
      <c r="E12" s="123" t="s">
        <v>50</v>
      </c>
      <c r="F12" s="115"/>
      <c r="G12" s="116"/>
      <c r="H12" s="117" t="s">
        <v>171</v>
      </c>
      <c r="I12" s="102"/>
      <c r="J12" s="103" t="s">
        <v>177</v>
      </c>
      <c r="K12" s="103" t="s">
        <v>177</v>
      </c>
      <c r="L12" s="124" t="s">
        <v>183</v>
      </c>
      <c r="M12" s="124">
        <v>15</v>
      </c>
    </row>
    <row r="13" spans="1:41" ht="45" x14ac:dyDescent="0.25">
      <c r="B13" s="124">
        <v>3</v>
      </c>
      <c r="C13" s="124">
        <v>7693</v>
      </c>
      <c r="D13" s="122" t="s">
        <v>186</v>
      </c>
      <c r="E13" s="123" t="s">
        <v>50</v>
      </c>
      <c r="F13" s="115"/>
      <c r="G13" s="116"/>
      <c r="H13" s="117" t="s">
        <v>171</v>
      </c>
      <c r="I13" s="102"/>
      <c r="J13" s="103" t="s">
        <v>177</v>
      </c>
      <c r="K13" s="103" t="s">
        <v>177</v>
      </c>
      <c r="L13" s="124" t="s">
        <v>183</v>
      </c>
      <c r="M13" s="124">
        <v>50</v>
      </c>
    </row>
    <row r="14" spans="1:41" ht="45" x14ac:dyDescent="0.25">
      <c r="B14" s="124">
        <v>4</v>
      </c>
      <c r="C14" s="124">
        <v>52750</v>
      </c>
      <c r="D14" s="122" t="s">
        <v>187</v>
      </c>
      <c r="E14" s="123" t="s">
        <v>50</v>
      </c>
      <c r="F14" s="115"/>
      <c r="G14" s="116"/>
      <c r="H14" s="117" t="s">
        <v>171</v>
      </c>
      <c r="I14" s="102"/>
      <c r="J14" s="103" t="s">
        <v>177</v>
      </c>
      <c r="K14" s="103" t="s">
        <v>177</v>
      </c>
      <c r="L14" s="124" t="s">
        <v>183</v>
      </c>
      <c r="M14" s="124">
        <v>20</v>
      </c>
    </row>
    <row r="15" spans="1:41" ht="45" x14ac:dyDescent="0.25">
      <c r="B15" s="124">
        <v>5</v>
      </c>
      <c r="C15" s="124">
        <v>52339</v>
      </c>
      <c r="D15" s="122" t="s">
        <v>188</v>
      </c>
      <c r="E15" s="123" t="s">
        <v>50</v>
      </c>
      <c r="F15" s="115"/>
      <c r="G15" s="116"/>
      <c r="H15" s="117" t="s">
        <v>171</v>
      </c>
      <c r="I15" s="102"/>
      <c r="J15" s="103" t="s">
        <v>177</v>
      </c>
      <c r="K15" s="103" t="s">
        <v>177</v>
      </c>
      <c r="L15" s="124" t="s">
        <v>183</v>
      </c>
      <c r="M15" s="124">
        <v>50</v>
      </c>
    </row>
    <row r="16" spans="1:41" ht="45" x14ac:dyDescent="0.25">
      <c r="B16" s="124">
        <v>6</v>
      </c>
      <c r="C16" s="124">
        <v>52751</v>
      </c>
      <c r="D16" s="122" t="s">
        <v>189</v>
      </c>
      <c r="E16" s="123" t="s">
        <v>50</v>
      </c>
      <c r="F16" s="115"/>
      <c r="G16" s="116"/>
      <c r="H16" s="117" t="s">
        <v>171</v>
      </c>
      <c r="I16" s="102"/>
      <c r="J16" s="103" t="s">
        <v>177</v>
      </c>
      <c r="K16" s="103" t="s">
        <v>177</v>
      </c>
      <c r="L16" s="124" t="s">
        <v>183</v>
      </c>
      <c r="M16" s="124">
        <v>100</v>
      </c>
    </row>
  </sheetData>
  <sheetProtection password="DCF5" sheet="1" objects="1" scenarios="1" formatCells="0" formatColumns="0" formatRows="0" insertColumns="0" insertRows="0" insertHyperlinks="0" deleteColumns="0" deleteRows="0" sort="0" autoFilter="0" pivotTables="0"/>
  <protectedRanges>
    <protectedRange sqref="I11:K16" name="Диапазон2_1_2"/>
    <protectedRange sqref="G11:G16" name="Диапазон2_1_1_2"/>
    <protectedRange sqref="F11:F16" name="Диапазон8_1"/>
  </protectedRanges>
  <mergeCells count="12">
    <mergeCell ref="H5:Y5"/>
    <mergeCell ref="AK1:AO2"/>
    <mergeCell ref="AE8:AH8"/>
    <mergeCell ref="H1:Q1"/>
    <mergeCell ref="B3:D3"/>
    <mergeCell ref="B6:D6"/>
    <mergeCell ref="E6:M6"/>
    <mergeCell ref="H2:Q2"/>
    <mergeCell ref="F8:Y8"/>
    <mergeCell ref="H3:Q3"/>
    <mergeCell ref="H4:Y4"/>
    <mergeCell ref="H7:Q7"/>
  </mergeCells>
  <conditionalFormatting sqref="T11">
    <cfRule type="expression" dxfId="0" priority="1">
      <formula>T11&gt;IF(#REF!=0,T11,#REF!)</formula>
    </cfRule>
  </conditionalFormatting>
  <dataValidations count="5">
    <dataValidation type="list" allowBlank="1" showInputMessage="1" showErrorMessage="1" sqref="R11">
      <formula1>$AK$5:$AL$5</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sqref="J11:K16">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F16">
      <formula1>$AK$4:$AL$4</formula1>
    </dataValidation>
    <dataValidation type="list" sqref="AM4:AN4 G11:H16">
      <formula1>$AM$4:$AN$4</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9"/>
    <col min="2" max="2" width="37.7109375" style="69" customWidth="1"/>
    <col min="3" max="3" width="11.28515625" style="69" customWidth="1"/>
    <col min="4" max="4" width="18.140625" style="69" customWidth="1"/>
    <col min="5" max="5" width="17.85546875" style="69" customWidth="1"/>
    <col min="6" max="6" width="18.42578125" style="69" customWidth="1"/>
    <col min="7" max="7" width="17.85546875" style="69" customWidth="1"/>
    <col min="8" max="16384" width="8.85546875" style="69"/>
  </cols>
  <sheetData>
    <row r="1" spans="1:7" ht="18.75" x14ac:dyDescent="0.3">
      <c r="A1" s="138" t="s">
        <v>104</v>
      </c>
      <c r="B1" s="138"/>
      <c r="C1" s="138"/>
      <c r="D1" s="138"/>
      <c r="E1" s="138"/>
      <c r="F1" s="138"/>
      <c r="G1" s="138"/>
    </row>
    <row r="2" spans="1:7" ht="53.45" customHeight="1" thickBot="1" x14ac:dyDescent="0.3">
      <c r="A2" s="139" t="s">
        <v>105</v>
      </c>
      <c r="B2" s="139"/>
      <c r="C2" s="139"/>
      <c r="D2" s="139"/>
      <c r="E2" s="139"/>
      <c r="F2" s="139"/>
      <c r="G2" s="139"/>
    </row>
    <row r="3" spans="1:7" ht="57.75" thickBot="1" x14ac:dyDescent="0.3">
      <c r="A3" s="70" t="s">
        <v>27</v>
      </c>
      <c r="B3" s="71" t="s">
        <v>106</v>
      </c>
      <c r="C3" s="71" t="s">
        <v>107</v>
      </c>
      <c r="D3" s="71" t="s">
        <v>108</v>
      </c>
      <c r="E3" s="71" t="s">
        <v>109</v>
      </c>
      <c r="F3" s="71" t="s">
        <v>110</v>
      </c>
      <c r="G3" s="71" t="s">
        <v>111</v>
      </c>
    </row>
    <row r="4" spans="1:7" thickBot="1" x14ac:dyDescent="0.35">
      <c r="A4" s="77">
        <v>1</v>
      </c>
      <c r="B4" s="76">
        <v>2</v>
      </c>
      <c r="C4" s="76">
        <v>3</v>
      </c>
      <c r="D4" s="76">
        <v>4</v>
      </c>
      <c r="E4" s="76">
        <v>5</v>
      </c>
      <c r="F4" s="76">
        <v>6</v>
      </c>
      <c r="G4" s="76">
        <v>7</v>
      </c>
    </row>
    <row r="5" spans="1:7" thickBot="1" x14ac:dyDescent="0.35">
      <c r="A5" s="79"/>
      <c r="B5" s="78"/>
      <c r="C5" s="80"/>
      <c r="D5" s="83">
        <v>0</v>
      </c>
      <c r="E5" s="83">
        <v>0</v>
      </c>
      <c r="F5" s="84">
        <v>0</v>
      </c>
      <c r="G5" s="84">
        <v>0</v>
      </c>
    </row>
    <row r="6" spans="1:7" ht="15.75" thickBot="1" x14ac:dyDescent="0.3">
      <c r="A6" s="140" t="s">
        <v>112</v>
      </c>
      <c r="B6" s="141"/>
      <c r="C6" s="142"/>
      <c r="D6" s="72">
        <f>SUM($D5:$D5)</f>
        <v>0</v>
      </c>
      <c r="E6" s="72">
        <f>SUM($E5:$E5)</f>
        <v>0</v>
      </c>
      <c r="F6" s="72">
        <f>SUM($F5:$F5)</f>
        <v>0</v>
      </c>
      <c r="G6" s="72">
        <f>SUM($G5:$G5)</f>
        <v>0</v>
      </c>
    </row>
    <row r="7" spans="1:7" ht="14.45" x14ac:dyDescent="0.3">
      <c r="A7" s="81"/>
      <c r="B7" s="81"/>
      <c r="C7" s="81"/>
      <c r="D7" s="82"/>
      <c r="E7" s="82"/>
      <c r="F7" s="82"/>
      <c r="G7" s="82"/>
    </row>
    <row r="8" spans="1:7" ht="14.45" x14ac:dyDescent="0.3">
      <c r="A8" s="81"/>
      <c r="B8" s="81"/>
      <c r="C8" s="81"/>
      <c r="D8" s="82"/>
      <c r="E8" s="82"/>
      <c r="F8" s="82"/>
      <c r="G8" s="82"/>
    </row>
    <row r="9" spans="1:7" ht="14.45" x14ac:dyDescent="0.3">
      <c r="A9" s="73"/>
      <c r="B9" s="74"/>
      <c r="C9" s="74"/>
      <c r="D9" s="74"/>
      <c r="E9" s="74"/>
      <c r="F9" s="74"/>
      <c r="G9" s="74"/>
    </row>
    <row r="10" spans="1:7" ht="86.45" customHeight="1" x14ac:dyDescent="0.25">
      <c r="A10" s="143" t="s">
        <v>113</v>
      </c>
      <c r="B10" s="143"/>
      <c r="C10" s="143"/>
      <c r="D10" s="143"/>
      <c r="E10" s="143"/>
      <c r="F10" s="143"/>
      <c r="G10" s="143"/>
    </row>
    <row r="11" spans="1:7" x14ac:dyDescent="0.25">
      <c r="A11" s="73"/>
      <c r="B11" s="74"/>
      <c r="C11" s="74"/>
      <c r="D11" s="74"/>
      <c r="E11" s="74"/>
      <c r="F11" s="74"/>
      <c r="G11" s="74"/>
    </row>
    <row r="12" spans="1:7" x14ac:dyDescent="0.25">
      <c r="A12" s="75" t="s">
        <v>114</v>
      </c>
      <c r="B12" s="74"/>
      <c r="C12" s="74"/>
      <c r="D12" s="74"/>
      <c r="E12" s="74"/>
      <c r="F12" s="74"/>
      <c r="G12" s="74"/>
    </row>
    <row r="13" spans="1:7" x14ac:dyDescent="0.25">
      <c r="A13" s="75" t="s">
        <v>115</v>
      </c>
      <c r="B13" s="74"/>
      <c r="C13" s="74"/>
      <c r="D13" s="74"/>
      <c r="E13" s="74"/>
      <c r="F13" s="74"/>
      <c r="G13" s="74"/>
    </row>
    <row r="14" spans="1:7" x14ac:dyDescent="0.25">
      <c r="A14" s="75" t="s">
        <v>116</v>
      </c>
      <c r="B14" s="74"/>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39"/>
  <sheetViews>
    <sheetView zoomScaleNormal="100" zoomScaleSheetLayoutView="80" workbookViewId="0">
      <selection activeCell="A4" sqref="A4"/>
    </sheetView>
  </sheetViews>
  <sheetFormatPr defaultRowHeight="15" x14ac:dyDescent="0.25"/>
  <cols>
    <col min="1" max="1" width="34.42578125" customWidth="1"/>
    <col min="2" max="2" width="36.85546875" customWidth="1"/>
  </cols>
  <sheetData>
    <row r="1" spans="1:19" s="12" customFormat="1" ht="18.75" x14ac:dyDescent="0.3">
      <c r="A1" s="19" t="s">
        <v>176</v>
      </c>
    </row>
    <row r="2" spans="1:19" s="12" customFormat="1" ht="18.75" x14ac:dyDescent="0.3">
      <c r="A2" s="19" t="s">
        <v>181</v>
      </c>
    </row>
    <row r="3" spans="1:19" ht="36.75" customHeight="1" x14ac:dyDescent="0.25">
      <c r="B3" s="21"/>
      <c r="C3" s="13"/>
      <c r="D3" s="13"/>
      <c r="E3" s="1"/>
    </row>
    <row r="4" spans="1:19" ht="18.75" x14ac:dyDescent="0.3">
      <c r="A4" s="120"/>
      <c r="B4" s="121"/>
      <c r="C4" s="144"/>
      <c r="D4" s="144"/>
      <c r="E4" s="144"/>
      <c r="F4" s="144"/>
      <c r="G4" s="144"/>
      <c r="H4" s="144"/>
      <c r="I4" s="144"/>
      <c r="J4" s="144"/>
      <c r="K4" s="144"/>
      <c r="L4" s="144"/>
      <c r="M4" s="144"/>
      <c r="N4" s="118"/>
      <c r="O4" s="118"/>
      <c r="P4" s="118"/>
      <c r="Q4" s="118"/>
      <c r="R4" s="118"/>
      <c r="S4" s="118"/>
    </row>
    <row r="5" spans="1:19" ht="15.75" x14ac:dyDescent="0.25">
      <c r="A5" s="131"/>
      <c r="B5" s="131"/>
      <c r="C5" s="25"/>
      <c r="D5" s="25"/>
      <c r="E5" s="25"/>
      <c r="F5" s="25"/>
      <c r="G5" s="25"/>
      <c r="H5" s="25"/>
      <c r="I5" s="25"/>
      <c r="J5" s="25"/>
      <c r="K5" s="25"/>
    </row>
    <row r="6" spans="1:19" x14ac:dyDescent="0.25">
      <c r="A6" s="25"/>
      <c r="B6" s="25"/>
      <c r="C6" s="25"/>
      <c r="D6" s="25"/>
      <c r="E6" s="25"/>
      <c r="F6" s="25"/>
      <c r="G6" s="25"/>
      <c r="H6" s="25"/>
      <c r="I6" s="25"/>
      <c r="J6" s="25"/>
      <c r="K6" s="25"/>
    </row>
    <row r="7" spans="1:19" x14ac:dyDescent="0.25">
      <c r="A7" s="25"/>
      <c r="B7" s="25"/>
      <c r="C7" s="25"/>
      <c r="D7" s="25"/>
      <c r="E7" s="25"/>
      <c r="F7" s="25"/>
      <c r="G7" s="25"/>
      <c r="H7" s="25"/>
      <c r="I7" s="25"/>
      <c r="J7" s="25"/>
      <c r="K7" s="25"/>
    </row>
    <row r="8" spans="1:19" x14ac:dyDescent="0.25">
      <c r="A8" s="25"/>
      <c r="B8" s="25"/>
      <c r="C8" s="25"/>
      <c r="D8" s="25"/>
      <c r="E8" s="25"/>
      <c r="F8" s="25"/>
      <c r="G8" s="25"/>
      <c r="H8" s="25"/>
      <c r="I8" s="25"/>
      <c r="J8" s="25"/>
      <c r="K8" s="25"/>
    </row>
    <row r="9" spans="1:19" x14ac:dyDescent="0.25">
      <c r="A9" s="25"/>
      <c r="B9" s="25"/>
      <c r="C9" s="25"/>
      <c r="D9" s="25"/>
      <c r="E9" s="25"/>
      <c r="F9" s="25"/>
      <c r="G9" s="25"/>
      <c r="H9" s="25"/>
      <c r="I9" s="25"/>
      <c r="J9" s="25"/>
      <c r="K9" s="25"/>
    </row>
    <row r="10" spans="1:19" x14ac:dyDescent="0.25">
      <c r="A10" s="25"/>
      <c r="B10" s="25"/>
      <c r="C10" s="25"/>
      <c r="D10" s="25"/>
      <c r="E10" s="25"/>
      <c r="F10" s="25"/>
      <c r="G10" s="25"/>
      <c r="H10" s="25"/>
      <c r="I10" s="25"/>
      <c r="J10" s="25"/>
      <c r="K10" s="25"/>
    </row>
    <row r="11" spans="1:19" x14ac:dyDescent="0.25">
      <c r="A11" s="25"/>
      <c r="B11" s="25"/>
      <c r="C11" s="25"/>
      <c r="D11" s="25"/>
      <c r="E11" s="25"/>
      <c r="F11" s="25"/>
      <c r="G11" s="25"/>
      <c r="H11" s="25"/>
      <c r="I11" s="25"/>
      <c r="J11" s="25"/>
      <c r="K11" s="25"/>
    </row>
    <row r="12" spans="1:19" x14ac:dyDescent="0.25">
      <c r="A12" s="25"/>
      <c r="B12" s="25"/>
      <c r="C12" s="25"/>
      <c r="D12" s="25"/>
      <c r="E12" s="25"/>
      <c r="F12" s="25"/>
      <c r="G12" s="25"/>
      <c r="H12" s="25"/>
      <c r="I12" s="25"/>
      <c r="J12" s="25"/>
      <c r="K12" s="25"/>
    </row>
    <row r="13" spans="1:19" x14ac:dyDescent="0.25">
      <c r="A13" s="25"/>
      <c r="B13" s="25"/>
      <c r="C13" s="25"/>
      <c r="D13" s="25"/>
      <c r="E13" s="25"/>
      <c r="F13" s="25"/>
      <c r="G13" s="25"/>
      <c r="H13" s="25"/>
      <c r="I13" s="25"/>
      <c r="J13" s="25"/>
      <c r="K13" s="25"/>
    </row>
    <row r="14" spans="1:19" x14ac:dyDescent="0.25">
      <c r="A14" s="25"/>
      <c r="B14" s="25"/>
      <c r="C14" s="25"/>
      <c r="D14" s="25"/>
      <c r="E14" s="25"/>
      <c r="F14" s="25"/>
      <c r="G14" s="25"/>
      <c r="H14" s="25"/>
      <c r="I14" s="25"/>
      <c r="J14" s="25"/>
      <c r="K14" s="25"/>
    </row>
    <row r="15" spans="1:19" x14ac:dyDescent="0.25">
      <c r="A15" s="25"/>
      <c r="B15" s="25"/>
      <c r="C15" s="25"/>
      <c r="D15" s="25"/>
      <c r="E15" s="25"/>
      <c r="F15" s="25"/>
      <c r="G15" s="25"/>
      <c r="H15" s="25"/>
      <c r="I15" s="25"/>
      <c r="J15" s="25"/>
      <c r="K15" s="25"/>
    </row>
    <row r="16" spans="1:19" x14ac:dyDescent="0.25">
      <c r="A16" s="25"/>
      <c r="B16" s="25"/>
      <c r="C16" s="25"/>
      <c r="D16" s="25"/>
      <c r="E16" s="25"/>
      <c r="F16" s="25"/>
      <c r="G16" s="25"/>
      <c r="H16" s="25"/>
      <c r="I16" s="25"/>
      <c r="J16" s="25"/>
      <c r="K16" s="25"/>
    </row>
    <row r="17" spans="1:19" x14ac:dyDescent="0.25">
      <c r="A17" s="25"/>
      <c r="B17" s="25"/>
      <c r="C17" s="25"/>
      <c r="D17" s="25"/>
      <c r="E17" s="25"/>
      <c r="F17" s="25"/>
      <c r="G17" s="25"/>
      <c r="H17" s="25"/>
      <c r="I17" s="25"/>
      <c r="J17" s="25"/>
      <c r="K17" s="25"/>
    </row>
    <row r="18" spans="1:19" s="4" customFormat="1" ht="50.1" customHeight="1" x14ac:dyDescent="0.25">
      <c r="G18" s="29"/>
      <c r="H18" s="29"/>
      <c r="I18" s="29"/>
      <c r="J18" s="30"/>
      <c r="K18" s="30"/>
      <c r="M18" s="11"/>
      <c r="N18" s="16"/>
      <c r="Q18" s="1"/>
      <c r="R18" s="1"/>
      <c r="S18" s="1"/>
    </row>
    <row r="19" spans="1:19" s="4" customFormat="1" ht="33" customHeight="1" x14ac:dyDescent="0.25">
      <c r="G19" s="24"/>
      <c r="H19" s="24"/>
      <c r="I19" s="24"/>
      <c r="J19" s="30"/>
      <c r="K19" s="30"/>
      <c r="M19" s="1"/>
      <c r="N19" s="15"/>
      <c r="Q19" s="1"/>
      <c r="R19" s="1"/>
      <c r="S19" s="1"/>
    </row>
    <row r="20" spans="1:19" s="4" customFormat="1" ht="29.25" customHeight="1" x14ac:dyDescent="0.25">
      <c r="G20" s="24"/>
      <c r="H20" s="24"/>
      <c r="I20" s="24"/>
      <c r="J20" s="30"/>
      <c r="K20" s="30"/>
      <c r="M20" s="1"/>
      <c r="N20" s="15"/>
      <c r="Q20" s="1"/>
      <c r="R20" s="1"/>
      <c r="S20" s="1"/>
    </row>
    <row r="37" spans="1:6" x14ac:dyDescent="0.25">
      <c r="A37" s="24" t="s">
        <v>19</v>
      </c>
      <c r="B37" s="23" t="s">
        <v>42</v>
      </c>
      <c r="C37" s="22"/>
      <c r="D37" s="22"/>
      <c r="E37" s="14" t="s">
        <v>41</v>
      </c>
      <c r="F37" s="28"/>
    </row>
    <row r="38" spans="1:6" x14ac:dyDescent="0.25">
      <c r="A38" s="34" t="s">
        <v>7</v>
      </c>
      <c r="B38" s="24"/>
      <c r="C38" s="27"/>
      <c r="D38" s="26"/>
      <c r="E38" s="27"/>
      <c r="F38" s="26"/>
    </row>
    <row r="39" spans="1:6" x14ac:dyDescent="0.25">
      <c r="A39" s="24" t="s">
        <v>8</v>
      </c>
      <c r="B39" s="24"/>
      <c r="C39" s="27"/>
      <c r="D39" s="26"/>
      <c r="E39" s="27"/>
      <c r="F39" s="26"/>
    </row>
  </sheetData>
  <protectedRanges>
    <protectedRange sqref="A38" name="Диапазон4"/>
    <protectedRange sqref="A4:IV36" name="Диапазон3"/>
    <protectedRange sqref="B37:D37" name="Диапазон2"/>
  </protectedRanges>
  <mergeCells count="2">
    <mergeCell ref="A5:B5"/>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0"/>
  <sheetViews>
    <sheetView zoomScale="85" zoomScaleNormal="85" workbookViewId="0">
      <selection sqref="A1:B1"/>
    </sheetView>
  </sheetViews>
  <sheetFormatPr defaultColWidth="9.140625" defaultRowHeight="15.75" x14ac:dyDescent="0.25"/>
  <cols>
    <col min="1" max="1" width="65.85546875" style="33" customWidth="1"/>
    <col min="2" max="2" width="107" style="31" customWidth="1"/>
    <col min="3" max="3" width="49.7109375" style="32" customWidth="1"/>
    <col min="4" max="16384" width="9.140625" style="32"/>
  </cols>
  <sheetData>
    <row r="1" spans="1:2" ht="20.45" customHeight="1" x14ac:dyDescent="0.25">
      <c r="A1" s="154" t="s">
        <v>180</v>
      </c>
      <c r="B1" s="154"/>
    </row>
    <row r="2" spans="1:2" ht="17.45" customHeight="1" x14ac:dyDescent="0.25">
      <c r="A2" s="145" t="s">
        <v>44</v>
      </c>
      <c r="B2" s="145"/>
    </row>
    <row r="3" spans="1:2" x14ac:dyDescent="0.25">
      <c r="A3" s="147" t="s">
        <v>28</v>
      </c>
      <c r="B3" s="147"/>
    </row>
    <row r="4" spans="1:2" x14ac:dyDescent="0.25">
      <c r="A4" s="147" t="s">
        <v>169</v>
      </c>
      <c r="B4" s="147"/>
    </row>
    <row r="5" spans="1:2" x14ac:dyDescent="0.25">
      <c r="A5" s="152" t="s">
        <v>167</v>
      </c>
      <c r="B5" s="152"/>
    </row>
    <row r="6" spans="1:2" s="37" customFormat="1" x14ac:dyDescent="0.25">
      <c r="A6" s="152" t="s">
        <v>168</v>
      </c>
      <c r="B6" s="152"/>
    </row>
    <row r="7" spans="1:2" x14ac:dyDescent="0.25">
      <c r="A7" s="147" t="s">
        <v>135</v>
      </c>
      <c r="B7" s="147"/>
    </row>
    <row r="8" spans="1:2" x14ac:dyDescent="0.25">
      <c r="A8" s="147" t="s">
        <v>136</v>
      </c>
      <c r="B8" s="147"/>
    </row>
    <row r="9" spans="1:2" s="113" customFormat="1" ht="39.75" customHeight="1" x14ac:dyDescent="0.25">
      <c r="A9" s="148" t="s">
        <v>162</v>
      </c>
      <c r="B9" s="149"/>
    </row>
    <row r="10" spans="1:2" ht="15" customHeight="1" x14ac:dyDescent="0.25">
      <c r="A10" s="150"/>
      <c r="B10" s="150"/>
    </row>
    <row r="11" spans="1:2" x14ac:dyDescent="0.25">
      <c r="A11" s="147" t="s">
        <v>43</v>
      </c>
      <c r="B11" s="147"/>
    </row>
    <row r="12" spans="1:2" s="114" customFormat="1" ht="125.25" customHeight="1" x14ac:dyDescent="0.25">
      <c r="A12" s="148" t="s">
        <v>172</v>
      </c>
      <c r="B12" s="148"/>
    </row>
    <row r="13" spans="1:2" s="114" customFormat="1" ht="171.75" customHeight="1" x14ac:dyDescent="0.25">
      <c r="A13" s="152" t="s">
        <v>173</v>
      </c>
      <c r="B13" s="152"/>
    </row>
    <row r="14" spans="1:2" s="114" customFormat="1" ht="63.75" customHeight="1" x14ac:dyDescent="0.25">
      <c r="A14" s="153" t="s">
        <v>178</v>
      </c>
      <c r="B14" s="153"/>
    </row>
    <row r="15" spans="1:2" s="119" customFormat="1" ht="63.75" customHeight="1" x14ac:dyDescent="0.25">
      <c r="A15" s="153" t="s">
        <v>179</v>
      </c>
      <c r="B15" s="153"/>
    </row>
    <row r="16" spans="1:2" s="114" customFormat="1" ht="104.25" customHeight="1" x14ac:dyDescent="0.25">
      <c r="A16" s="148" t="s">
        <v>174</v>
      </c>
      <c r="B16" s="148"/>
    </row>
    <row r="17" spans="1:2" ht="15" x14ac:dyDescent="0.25">
      <c r="A17" s="151"/>
      <c r="B17" s="151"/>
    </row>
    <row r="18" spans="1:2" ht="48.75" customHeight="1" x14ac:dyDescent="0.25">
      <c r="A18" s="145" t="s">
        <v>175</v>
      </c>
      <c r="B18" s="145"/>
    </row>
    <row r="19" spans="1:2" ht="79.5" customHeight="1" x14ac:dyDescent="0.25">
      <c r="A19" s="146" t="s">
        <v>36</v>
      </c>
      <c r="B19" s="146"/>
    </row>
    <row r="20" spans="1:2" s="37" customFormat="1" x14ac:dyDescent="0.25">
      <c r="A20" s="68"/>
      <c r="B20" s="68"/>
    </row>
  </sheetData>
  <mergeCells count="19">
    <mergeCell ref="A7:B7"/>
    <mergeCell ref="A1:B1"/>
    <mergeCell ref="A2:B2"/>
    <mergeCell ref="A3:B3"/>
    <mergeCell ref="A4:B4"/>
    <mergeCell ref="A5:B5"/>
    <mergeCell ref="A6:B6"/>
    <mergeCell ref="A18:B18"/>
    <mergeCell ref="A19:B19"/>
    <mergeCell ref="A8:B8"/>
    <mergeCell ref="A11:B11"/>
    <mergeCell ref="A9:B9"/>
    <mergeCell ref="A16:B16"/>
    <mergeCell ref="A10:B10"/>
    <mergeCell ref="A17:B17"/>
    <mergeCell ref="A12:B12"/>
    <mergeCell ref="A13:B13"/>
    <mergeCell ref="A14:B14"/>
    <mergeCell ref="A15:B15"/>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95" customWidth="1"/>
    <col min="2" max="2" width="107" style="94" customWidth="1"/>
    <col min="3" max="3" width="49.7109375" style="37" customWidth="1"/>
    <col min="4" max="16384" width="9.140625" style="37"/>
  </cols>
  <sheetData>
    <row r="1" spans="1:2" ht="20.25" x14ac:dyDescent="0.25">
      <c r="A1" s="154" t="s">
        <v>89</v>
      </c>
      <c r="B1" s="154"/>
    </row>
    <row r="2" spans="1:2" ht="18.75" x14ac:dyDescent="0.25">
      <c r="A2" s="145" t="s">
        <v>44</v>
      </c>
      <c r="B2" s="145"/>
    </row>
    <row r="3" spans="1:2" x14ac:dyDescent="0.25">
      <c r="A3" s="156" t="s">
        <v>28</v>
      </c>
      <c r="B3" s="156"/>
    </row>
    <row r="4" spans="1:2" x14ac:dyDescent="0.25">
      <c r="A4" s="156" t="s">
        <v>134</v>
      </c>
      <c r="B4" s="156"/>
    </row>
    <row r="5" spans="1:2" x14ac:dyDescent="0.25">
      <c r="A5" s="156" t="s">
        <v>135</v>
      </c>
      <c r="B5" s="156"/>
    </row>
    <row r="6" spans="1:2" x14ac:dyDescent="0.25">
      <c r="A6" s="156" t="s">
        <v>136</v>
      </c>
      <c r="B6" s="156"/>
    </row>
    <row r="7" spans="1:2" ht="28.9" customHeight="1" x14ac:dyDescent="0.25">
      <c r="A7" s="156" t="s">
        <v>137</v>
      </c>
      <c r="B7" s="156"/>
    </row>
    <row r="8" spans="1:2" ht="15" x14ac:dyDescent="0.25">
      <c r="A8" s="151"/>
      <c r="B8" s="151"/>
    </row>
    <row r="9" spans="1:2" x14ac:dyDescent="0.25">
      <c r="A9" s="156" t="s">
        <v>43</v>
      </c>
      <c r="B9" s="156"/>
    </row>
    <row r="10" spans="1:2" ht="66" customHeight="1" x14ac:dyDescent="0.25">
      <c r="A10" s="155" t="s">
        <v>153</v>
      </c>
      <c r="B10" s="155"/>
    </row>
    <row r="11" spans="1:2" ht="79.900000000000006" customHeight="1" x14ac:dyDescent="0.25">
      <c r="A11" s="157" t="s">
        <v>138</v>
      </c>
      <c r="B11" s="157"/>
    </row>
    <row r="12" spans="1:2" ht="112.5" customHeight="1" x14ac:dyDescent="0.25">
      <c r="A12" s="155" t="s">
        <v>139</v>
      </c>
      <c r="B12" s="155"/>
    </row>
    <row r="13" spans="1:2" x14ac:dyDescent="0.25">
      <c r="A13" s="93"/>
      <c r="B13" s="93"/>
    </row>
    <row r="14" spans="1:2" ht="15.6" customHeight="1" x14ac:dyDescent="0.25">
      <c r="A14" s="145" t="s">
        <v>103</v>
      </c>
      <c r="B14" s="145"/>
    </row>
    <row r="15" spans="1:2" x14ac:dyDescent="0.25">
      <c r="A15" s="146" t="s">
        <v>29</v>
      </c>
      <c r="B15" s="146"/>
    </row>
    <row r="16" spans="1:2" ht="15" x14ac:dyDescent="0.25">
      <c r="A16" s="151"/>
      <c r="B16" s="151"/>
    </row>
    <row r="17" spans="1:2" x14ac:dyDescent="0.25">
      <c r="A17" s="158" t="s">
        <v>30</v>
      </c>
      <c r="B17" s="158"/>
    </row>
    <row r="18" spans="1:2" x14ac:dyDescent="0.25">
      <c r="A18" s="87" t="s">
        <v>20</v>
      </c>
      <c r="B18" s="88" t="s">
        <v>31</v>
      </c>
    </row>
    <row r="19" spans="1:2" x14ac:dyDescent="0.25">
      <c r="A19" s="87" t="s">
        <v>21</v>
      </c>
      <c r="B19" s="88" t="s">
        <v>32</v>
      </c>
    </row>
    <row r="20" spans="1:2" x14ac:dyDescent="0.25">
      <c r="A20" s="87" t="s">
        <v>87</v>
      </c>
      <c r="B20" s="88" t="s">
        <v>33</v>
      </c>
    </row>
    <row r="21" spans="1:2" x14ac:dyDescent="0.25">
      <c r="A21" s="87" t="s">
        <v>88</v>
      </c>
      <c r="B21" s="88">
        <v>192174</v>
      </c>
    </row>
    <row r="22" spans="1:2" x14ac:dyDescent="0.25">
      <c r="A22" s="87" t="s">
        <v>22</v>
      </c>
      <c r="B22" s="88" t="s">
        <v>34</v>
      </c>
    </row>
    <row r="23" spans="1:2" x14ac:dyDescent="0.25">
      <c r="A23" s="87" t="s">
        <v>26</v>
      </c>
      <c r="B23" s="88">
        <v>190000</v>
      </c>
    </row>
    <row r="24" spans="1:2" x14ac:dyDescent="0.25">
      <c r="A24" s="87" t="s">
        <v>13</v>
      </c>
      <c r="B24" s="88">
        <v>7008696530</v>
      </c>
    </row>
    <row r="25" spans="1:2" x14ac:dyDescent="0.25">
      <c r="A25" s="87" t="s">
        <v>14</v>
      </c>
      <c r="B25" s="88">
        <v>700101001</v>
      </c>
    </row>
    <row r="26" spans="1:2" x14ac:dyDescent="0.25">
      <c r="A26" s="87" t="s">
        <v>23</v>
      </c>
      <c r="B26" s="88">
        <v>60220223</v>
      </c>
    </row>
    <row r="27" spans="1:2" x14ac:dyDescent="0.25">
      <c r="A27" s="87" t="s">
        <v>24</v>
      </c>
      <c r="B27" s="89">
        <v>1092246100049</v>
      </c>
    </row>
    <row r="28" spans="1:2" x14ac:dyDescent="0.25">
      <c r="A28" s="87" t="s">
        <v>15</v>
      </c>
      <c r="B28" s="89">
        <v>4.0700000035999998E+19</v>
      </c>
    </row>
    <row r="29" spans="1:2" x14ac:dyDescent="0.25">
      <c r="A29" s="87" t="s">
        <v>25</v>
      </c>
      <c r="B29" s="89">
        <v>3.00008104E+19</v>
      </c>
    </row>
    <row r="30" spans="1:2" x14ac:dyDescent="0.25">
      <c r="A30" s="87" t="s">
        <v>16</v>
      </c>
      <c r="B30" s="88" t="s">
        <v>35</v>
      </c>
    </row>
    <row r="31" spans="1:2" x14ac:dyDescent="0.25">
      <c r="A31" s="87" t="s">
        <v>17</v>
      </c>
      <c r="B31" s="89">
        <v>42599144</v>
      </c>
    </row>
    <row r="32" spans="1:2" x14ac:dyDescent="0.25">
      <c r="A32" s="92" t="s">
        <v>126</v>
      </c>
      <c r="B32" s="89" t="s">
        <v>83</v>
      </c>
    </row>
    <row r="33" spans="1:2" x14ac:dyDescent="0.25">
      <c r="A33" s="87" t="s">
        <v>92</v>
      </c>
      <c r="B33" s="88" t="s">
        <v>93</v>
      </c>
    </row>
    <row r="34" spans="1:2" x14ac:dyDescent="0.25">
      <c r="A34" s="87" t="s">
        <v>94</v>
      </c>
      <c r="B34" s="88" t="s">
        <v>95</v>
      </c>
    </row>
    <row r="35" spans="1:2" x14ac:dyDescent="0.25">
      <c r="A35" s="87" t="s">
        <v>79</v>
      </c>
      <c r="B35" s="88" t="s">
        <v>84</v>
      </c>
    </row>
    <row r="36" spans="1:2" x14ac:dyDescent="0.25">
      <c r="A36" s="87" t="s">
        <v>80</v>
      </c>
      <c r="B36" s="88" t="s">
        <v>85</v>
      </c>
    </row>
    <row r="37" spans="1:2" x14ac:dyDescent="0.25">
      <c r="A37" s="87" t="s">
        <v>81</v>
      </c>
      <c r="B37" s="90" t="s">
        <v>86</v>
      </c>
    </row>
    <row r="38" spans="1:2" x14ac:dyDescent="0.25">
      <c r="A38" s="87" t="s">
        <v>118</v>
      </c>
      <c r="B38" s="89" t="s">
        <v>83</v>
      </c>
    </row>
    <row r="39" spans="1:2" x14ac:dyDescent="0.25">
      <c r="A39" s="87" t="s">
        <v>119</v>
      </c>
      <c r="B39" s="87">
        <v>405000000</v>
      </c>
    </row>
    <row r="40" spans="1:2" x14ac:dyDescent="0.25">
      <c r="A40" s="87" t="s">
        <v>120</v>
      </c>
      <c r="B40" s="87">
        <v>40380000</v>
      </c>
    </row>
    <row r="41" spans="1:2" x14ac:dyDescent="0.25">
      <c r="A41" s="87" t="s">
        <v>121</v>
      </c>
      <c r="B41" s="87">
        <v>4210014</v>
      </c>
    </row>
    <row r="42" spans="1:2" x14ac:dyDescent="0.25">
      <c r="A42" s="87" t="s">
        <v>122</v>
      </c>
      <c r="B42" s="87">
        <v>16</v>
      </c>
    </row>
    <row r="43" spans="1:2" x14ac:dyDescent="0.25">
      <c r="A43" s="87" t="s">
        <v>123</v>
      </c>
      <c r="B43" s="87">
        <v>12165</v>
      </c>
    </row>
    <row r="44" spans="1:2" x14ac:dyDescent="0.25">
      <c r="A44" s="87" t="s">
        <v>124</v>
      </c>
      <c r="B44" s="87" t="s">
        <v>40</v>
      </c>
    </row>
    <row r="45" spans="1:2" x14ac:dyDescent="0.25">
      <c r="A45" s="87" t="s">
        <v>125</v>
      </c>
      <c r="B45" s="91" t="s">
        <v>127</v>
      </c>
    </row>
    <row r="46" spans="1:2" x14ac:dyDescent="0.25">
      <c r="A46" s="85"/>
      <c r="B46" s="86"/>
    </row>
    <row r="47" spans="1:2" x14ac:dyDescent="0.25">
      <c r="A47" s="85"/>
      <c r="B47" s="86"/>
    </row>
    <row r="48" spans="1:2" ht="18.75" x14ac:dyDescent="0.25">
      <c r="A48" s="145" t="s">
        <v>117</v>
      </c>
      <c r="B48" s="145"/>
    </row>
    <row r="49" spans="1:2" x14ac:dyDescent="0.25">
      <c r="A49" s="156" t="s">
        <v>133</v>
      </c>
      <c r="B49" s="156"/>
    </row>
    <row r="50" spans="1:2" x14ac:dyDescent="0.25">
      <c r="A50" s="156" t="s">
        <v>140</v>
      </c>
      <c r="B50" s="156"/>
    </row>
    <row r="51" spans="1:2" x14ac:dyDescent="0.25">
      <c r="A51" s="156" t="s">
        <v>141</v>
      </c>
      <c r="B51" s="156"/>
    </row>
    <row r="52" spans="1:2" x14ac:dyDescent="0.25">
      <c r="A52" s="156" t="s">
        <v>142</v>
      </c>
      <c r="B52" s="156"/>
    </row>
    <row r="53" spans="1:2" x14ac:dyDescent="0.25">
      <c r="A53" s="156" t="s">
        <v>143</v>
      </c>
      <c r="B53" s="156"/>
    </row>
    <row r="54" spans="1:2" ht="34.9" customHeight="1" x14ac:dyDescent="0.25">
      <c r="A54" s="156" t="s">
        <v>144</v>
      </c>
      <c r="B54" s="156"/>
    </row>
    <row r="55" spans="1:2" ht="15" x14ac:dyDescent="0.25">
      <c r="A55" s="151"/>
      <c r="B55" s="151"/>
    </row>
    <row r="56" spans="1:2" x14ac:dyDescent="0.25">
      <c r="A56" s="156" t="s">
        <v>43</v>
      </c>
      <c r="B56" s="156"/>
    </row>
    <row r="57" spans="1:2" ht="51.75" customHeight="1" x14ac:dyDescent="0.25">
      <c r="A57" s="146" t="s">
        <v>149</v>
      </c>
      <c r="B57" s="146"/>
    </row>
    <row r="58" spans="1:2" ht="49.15" customHeight="1" x14ac:dyDescent="0.25">
      <c r="A58" s="155" t="s">
        <v>146</v>
      </c>
      <c r="B58" s="155"/>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95" customWidth="1"/>
    <col min="2" max="2" width="107" style="94" customWidth="1"/>
    <col min="3" max="3" width="49.7109375" style="37" customWidth="1"/>
    <col min="4" max="16384" width="9.140625" style="37"/>
  </cols>
  <sheetData>
    <row r="1" spans="1:2" ht="20.25" x14ac:dyDescent="0.25">
      <c r="A1" s="154" t="s">
        <v>89</v>
      </c>
      <c r="B1" s="154"/>
    </row>
    <row r="2" spans="1:2" ht="18.75" x14ac:dyDescent="0.25">
      <c r="A2" s="145" t="s">
        <v>44</v>
      </c>
      <c r="B2" s="145"/>
    </row>
    <row r="3" spans="1:2" x14ac:dyDescent="0.25">
      <c r="A3" s="156" t="s">
        <v>28</v>
      </c>
      <c r="B3" s="156"/>
    </row>
    <row r="4" spans="1:2" x14ac:dyDescent="0.25">
      <c r="A4" s="156" t="s">
        <v>134</v>
      </c>
      <c r="B4" s="156"/>
    </row>
    <row r="5" spans="1:2" x14ac:dyDescent="0.25">
      <c r="A5" s="156" t="s">
        <v>135</v>
      </c>
      <c r="B5" s="156"/>
    </row>
    <row r="6" spans="1:2" x14ac:dyDescent="0.25">
      <c r="A6" s="156" t="s">
        <v>136</v>
      </c>
      <c r="B6" s="156"/>
    </row>
    <row r="7" spans="1:2" ht="32.25" customHeight="1" x14ac:dyDescent="0.25">
      <c r="A7" s="156" t="s">
        <v>137</v>
      </c>
      <c r="B7" s="156"/>
    </row>
    <row r="8" spans="1:2" ht="15" x14ac:dyDescent="0.25">
      <c r="A8" s="151"/>
      <c r="B8" s="151"/>
    </row>
    <row r="9" spans="1:2" x14ac:dyDescent="0.25">
      <c r="A9" s="156" t="s">
        <v>43</v>
      </c>
      <c r="B9" s="156"/>
    </row>
    <row r="10" spans="1:2" ht="63" customHeight="1" x14ac:dyDescent="0.25">
      <c r="A10" s="155" t="s">
        <v>147</v>
      </c>
      <c r="B10" s="155"/>
    </row>
    <row r="11" spans="1:2" ht="64.5" customHeight="1" x14ac:dyDescent="0.25">
      <c r="A11" s="155" t="s">
        <v>148</v>
      </c>
      <c r="B11" s="155"/>
    </row>
    <row r="12" spans="1:2" ht="97.5" customHeight="1" x14ac:dyDescent="0.25">
      <c r="A12" s="155" t="s">
        <v>151</v>
      </c>
      <c r="B12" s="155"/>
    </row>
    <row r="13" spans="1:2" x14ac:dyDescent="0.25">
      <c r="A13" s="93"/>
      <c r="B13" s="93"/>
    </row>
    <row r="14" spans="1:2" ht="15.75" customHeight="1" x14ac:dyDescent="0.25">
      <c r="A14" s="145" t="s">
        <v>103</v>
      </c>
      <c r="B14" s="145"/>
    </row>
    <row r="15" spans="1:2" x14ac:dyDescent="0.25">
      <c r="A15" s="146" t="s">
        <v>29</v>
      </c>
      <c r="B15" s="146"/>
    </row>
    <row r="16" spans="1:2" ht="15" x14ac:dyDescent="0.25">
      <c r="A16" s="151"/>
      <c r="B16" s="151"/>
    </row>
    <row r="17" spans="1:2" x14ac:dyDescent="0.25">
      <c r="A17" s="158" t="s">
        <v>30</v>
      </c>
      <c r="B17" s="158"/>
    </row>
    <row r="18" spans="1:2" x14ac:dyDescent="0.25">
      <c r="A18" s="87" t="s">
        <v>20</v>
      </c>
      <c r="B18" s="88" t="s">
        <v>31</v>
      </c>
    </row>
    <row r="19" spans="1:2" x14ac:dyDescent="0.25">
      <c r="A19" s="87" t="s">
        <v>21</v>
      </c>
      <c r="B19" s="88" t="s">
        <v>32</v>
      </c>
    </row>
    <row r="20" spans="1:2" x14ac:dyDescent="0.25">
      <c r="A20" s="87" t="s">
        <v>87</v>
      </c>
      <c r="B20" s="88" t="s">
        <v>33</v>
      </c>
    </row>
    <row r="21" spans="1:2" x14ac:dyDescent="0.25">
      <c r="A21" s="87" t="s">
        <v>88</v>
      </c>
      <c r="B21" s="88">
        <v>192174</v>
      </c>
    </row>
    <row r="22" spans="1:2" x14ac:dyDescent="0.25">
      <c r="A22" s="87" t="s">
        <v>22</v>
      </c>
      <c r="B22" s="88" t="s">
        <v>34</v>
      </c>
    </row>
    <row r="23" spans="1:2" x14ac:dyDescent="0.25">
      <c r="A23" s="87" t="s">
        <v>26</v>
      </c>
      <c r="B23" s="88">
        <v>190000</v>
      </c>
    </row>
    <row r="24" spans="1:2" x14ac:dyDescent="0.25">
      <c r="A24" s="87" t="s">
        <v>13</v>
      </c>
      <c r="B24" s="88">
        <v>7008696530</v>
      </c>
    </row>
    <row r="25" spans="1:2" x14ac:dyDescent="0.25">
      <c r="A25" s="87" t="s">
        <v>14</v>
      </c>
      <c r="B25" s="88">
        <v>700101001</v>
      </c>
    </row>
    <row r="26" spans="1:2" x14ac:dyDescent="0.25">
      <c r="A26" s="87" t="s">
        <v>23</v>
      </c>
      <c r="B26" s="88">
        <v>60220223</v>
      </c>
    </row>
    <row r="27" spans="1:2" x14ac:dyDescent="0.25">
      <c r="A27" s="87" t="s">
        <v>24</v>
      </c>
      <c r="B27" s="89">
        <v>1092246100049</v>
      </c>
    </row>
    <row r="28" spans="1:2" x14ac:dyDescent="0.25">
      <c r="A28" s="87" t="s">
        <v>15</v>
      </c>
      <c r="B28" s="89">
        <v>4.0700000035999998E+19</v>
      </c>
    </row>
    <row r="29" spans="1:2" x14ac:dyDescent="0.25">
      <c r="A29" s="87" t="s">
        <v>25</v>
      </c>
      <c r="B29" s="89">
        <v>3.00008104E+19</v>
      </c>
    </row>
    <row r="30" spans="1:2" x14ac:dyDescent="0.25">
      <c r="A30" s="87" t="s">
        <v>16</v>
      </c>
      <c r="B30" s="88" t="s">
        <v>35</v>
      </c>
    </row>
    <row r="31" spans="1:2" x14ac:dyDescent="0.25">
      <c r="A31" s="87" t="s">
        <v>17</v>
      </c>
      <c r="B31" s="89">
        <v>42599144</v>
      </c>
    </row>
    <row r="32" spans="1:2" x14ac:dyDescent="0.25">
      <c r="A32" s="92" t="s">
        <v>126</v>
      </c>
      <c r="B32" s="89" t="s">
        <v>83</v>
      </c>
    </row>
    <row r="33" spans="1:2" x14ac:dyDescent="0.25">
      <c r="A33" s="87" t="s">
        <v>92</v>
      </c>
      <c r="B33" s="88" t="s">
        <v>93</v>
      </c>
    </row>
    <row r="34" spans="1:2" x14ac:dyDescent="0.25">
      <c r="A34" s="87" t="s">
        <v>94</v>
      </c>
      <c r="B34" s="88" t="s">
        <v>95</v>
      </c>
    </row>
    <row r="35" spans="1:2" x14ac:dyDescent="0.25">
      <c r="A35" s="87" t="s">
        <v>79</v>
      </c>
      <c r="B35" s="88" t="s">
        <v>84</v>
      </c>
    </row>
    <row r="36" spans="1:2" x14ac:dyDescent="0.25">
      <c r="A36" s="87" t="s">
        <v>80</v>
      </c>
      <c r="B36" s="88" t="s">
        <v>85</v>
      </c>
    </row>
    <row r="37" spans="1:2" x14ac:dyDescent="0.25">
      <c r="A37" s="87" t="s">
        <v>81</v>
      </c>
      <c r="B37" s="90" t="s">
        <v>86</v>
      </c>
    </row>
    <row r="38" spans="1:2" x14ac:dyDescent="0.25">
      <c r="A38" s="87" t="s">
        <v>118</v>
      </c>
      <c r="B38" s="89" t="s">
        <v>83</v>
      </c>
    </row>
    <row r="39" spans="1:2" x14ac:dyDescent="0.25">
      <c r="A39" s="87" t="s">
        <v>119</v>
      </c>
      <c r="B39" s="87">
        <v>405000000</v>
      </c>
    </row>
    <row r="40" spans="1:2" x14ac:dyDescent="0.25">
      <c r="A40" s="87" t="s">
        <v>120</v>
      </c>
      <c r="B40" s="87">
        <v>40380000</v>
      </c>
    </row>
    <row r="41" spans="1:2" x14ac:dyDescent="0.25">
      <c r="A41" s="87" t="s">
        <v>121</v>
      </c>
      <c r="B41" s="87">
        <v>4210014</v>
      </c>
    </row>
    <row r="42" spans="1:2" x14ac:dyDescent="0.25">
      <c r="A42" s="87" t="s">
        <v>122</v>
      </c>
      <c r="B42" s="87">
        <v>16</v>
      </c>
    </row>
    <row r="43" spans="1:2" x14ac:dyDescent="0.25">
      <c r="A43" s="87" t="s">
        <v>123</v>
      </c>
      <c r="B43" s="87">
        <v>12165</v>
      </c>
    </row>
    <row r="44" spans="1:2" x14ac:dyDescent="0.25">
      <c r="A44" s="87" t="s">
        <v>124</v>
      </c>
      <c r="B44" s="87" t="s">
        <v>40</v>
      </c>
    </row>
    <row r="45" spans="1:2" x14ac:dyDescent="0.25">
      <c r="A45" s="87" t="s">
        <v>125</v>
      </c>
      <c r="B45" s="91" t="s">
        <v>127</v>
      </c>
    </row>
    <row r="46" spans="1:2" x14ac:dyDescent="0.25">
      <c r="A46" s="85"/>
      <c r="B46" s="86"/>
    </row>
    <row r="47" spans="1:2" x14ac:dyDescent="0.25">
      <c r="A47" s="85"/>
      <c r="B47" s="86"/>
    </row>
    <row r="48" spans="1:2" ht="18.75" x14ac:dyDescent="0.25">
      <c r="A48" s="145" t="s">
        <v>117</v>
      </c>
      <c r="B48" s="145"/>
    </row>
    <row r="49" spans="1:2" x14ac:dyDescent="0.25">
      <c r="A49" s="156" t="s">
        <v>133</v>
      </c>
      <c r="B49" s="156"/>
    </row>
    <row r="50" spans="1:2" x14ac:dyDescent="0.25">
      <c r="A50" s="156" t="s">
        <v>140</v>
      </c>
      <c r="B50" s="156"/>
    </row>
    <row r="51" spans="1:2" x14ac:dyDescent="0.25">
      <c r="A51" s="156" t="s">
        <v>141</v>
      </c>
      <c r="B51" s="156"/>
    </row>
    <row r="52" spans="1:2" x14ac:dyDescent="0.25">
      <c r="A52" s="156" t="s">
        <v>142</v>
      </c>
      <c r="B52" s="156"/>
    </row>
    <row r="53" spans="1:2" x14ac:dyDescent="0.25">
      <c r="A53" s="156" t="s">
        <v>143</v>
      </c>
      <c r="B53" s="156"/>
    </row>
    <row r="54" spans="1:2" ht="34.9" customHeight="1" x14ac:dyDescent="0.25">
      <c r="A54" s="156" t="s">
        <v>144</v>
      </c>
      <c r="B54" s="156"/>
    </row>
    <row r="55" spans="1:2" ht="15" x14ac:dyDescent="0.25">
      <c r="A55" s="151"/>
      <c r="B55" s="151"/>
    </row>
    <row r="56" spans="1:2" x14ac:dyDescent="0.25">
      <c r="A56" s="156" t="s">
        <v>43</v>
      </c>
      <c r="B56" s="156"/>
    </row>
    <row r="57" spans="1:2" ht="50.25" customHeight="1" x14ac:dyDescent="0.25">
      <c r="A57" s="146" t="s">
        <v>145</v>
      </c>
      <c r="B57" s="146"/>
    </row>
    <row r="58" spans="1:2" ht="49.35" customHeight="1" x14ac:dyDescent="0.25">
      <c r="A58" s="155" t="s">
        <v>146</v>
      </c>
      <c r="B58" s="155"/>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16</vt:i4>
      </vt:variant>
    </vt:vector>
  </HeadingPairs>
  <TitlesOfParts>
    <vt:vector size="22"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Иван Александрович Косенков</cp:lastModifiedBy>
  <cp:lastPrinted>2018-10-31T10:04:28Z</cp:lastPrinted>
  <dcterms:created xsi:type="dcterms:W3CDTF">2013-06-09T15:44:57Z</dcterms:created>
  <dcterms:modified xsi:type="dcterms:W3CDTF">2019-02-27T15:47:23Z</dcterms:modified>
  <cp:contentStatus>v2017_1</cp:contentStatus>
</cp:coreProperties>
</file>