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'1.1.'!$A$1:$Y$22</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'1.1.'!$M$13:$M$65540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'1.1.'!$AA$17:$AA$18</definedName>
    <definedName name="ТехническиеХарактеристики">'1.1.'!$H$9</definedName>
    <definedName name="ЦенаИнфо1">'1.1.'!$B$16</definedName>
    <definedName name="ЦенаИнфо2">'1.1.'!$B$17</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C12" i="1" l="1"/>
  <c r="AC11" i="1"/>
  <c r="Y12" i="1"/>
  <c r="AA12" i="1" s="1"/>
  <c r="AI12" i="1" s="1"/>
  <c r="AB12" i="1"/>
  <c r="Y11" i="1"/>
  <c r="AA11" i="1" s="1"/>
  <c r="AI11" i="1" s="1"/>
  <c r="AB11" i="1"/>
  <c r="H1" i="1" l="1"/>
  <c r="AI7" i="1" l="1"/>
  <c r="B3" i="4" l="1"/>
  <c r="B3" i="6" l="1"/>
  <c r="A3" i="2" l="1"/>
  <c r="H3" i="1" l="1"/>
  <c r="B17" i="1" l="1"/>
  <c r="B16" i="1"/>
  <c r="E6" i="7" l="1"/>
  <c r="D6" i="7"/>
  <c r="F6" i="7"/>
  <c r="G6" i="7"/>
  <c r="B3" i="2" l="1"/>
  <c r="D3" i="4"/>
  <c r="F3" i="6"/>
  <c r="H4" i="1" l="1"/>
  <c r="H7" i="1" l="1"/>
  <c r="AI8" i="1" l="1"/>
  <c r="M4" i="6"/>
  <c r="N4" i="6" s="1"/>
  <c r="Y14" i="1"/>
  <c r="Y15" i="1"/>
  <c r="Y13" i="1" l="1"/>
  <c r="H2" i="1" l="1"/>
</calcChain>
</file>

<file path=xl/sharedStrings.xml><?xml version="1.0" encoding="utf-8"?>
<sst xmlns="http://schemas.openxmlformats.org/spreadsheetml/2006/main" count="421" uniqueCount="226">
  <si>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</si>
  <si>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</si>
  <si>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</si>
  <si>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</si>
  <si>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</si>
  <si>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</si>
  <si>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</si>
  <si>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</si>
  <si>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</si>
  <si>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</si>
  <si>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</si>
  <si>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</si>
  <si>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</si>
  <si>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</si>
  <si>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</si>
  <si>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</si>
  <si>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</si>
  <si>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</si>
  <si>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</si>
  <si>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</si>
  <si>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</si>
  <si>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</si>
  <si>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</si>
  <si>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</si>
  <si>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</si>
  <si>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</si>
  <si>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</si>
  <si>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</si>
  <si>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</si>
  <si>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</si>
  <si>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</si>
  <si>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</si>
  <si>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</si>
  <si>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</si>
  <si>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</si>
  <si>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</si>
  <si>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</si>
  <si>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</si>
  <si>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</si>
  <si>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</si>
  <si>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</si>
  <si>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</si>
  <si>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</si>
  <si>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</si>
  <si>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</si>
  <si>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</si>
  <si>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</si>
  <si>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</si>
  <si>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</si>
  <si>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</si>
  <si>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</si>
  <si>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</si>
  <si>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</si>
  <si>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</si>
  <si>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</si>
  <si>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</si>
  <si>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</si>
  <si>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</si>
  <si>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</si>
  <si>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</si>
  <si>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</si>
  <si>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</si>
  <si>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</si>
  <si>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</si>
  <si>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</si>
  <si>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</si>
  <si>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</si>
  <si>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</si>
  <si>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</si>
  <si>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</si>
  <si>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</si>
  <si>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</si>
  <si>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</si>
  <si>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</si>
  <si>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</si>
  <si>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</si>
  <si>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</si>
  <si>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</si>
  <si>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</si>
  <si>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</si>
  <si>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</si>
  <si>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</si>
  <si>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</si>
  <si>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</si>
  <si>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</si>
  <si>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</si>
  <si>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</si>
  <si>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</si>
  <si>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</si>
  <si>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</si>
  <si>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</si>
  <si>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</si>
  <si>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</si>
  <si>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</si>
  <si>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</si>
  <si>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</si>
  <si>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</si>
  <si>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</si>
  <si>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</si>
  <si>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</si>
  <si>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</si>
  <si>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</si>
  <si>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</si>
  <si>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</si>
  <si>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</si>
  <si>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</si>
  <si>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</si>
  <si>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</si>
  <si>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</si>
  <si>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</si>
  <si>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</si>
  <si>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</si>
  <si>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</si>
  <si>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</si>
  <si>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</si>
  <si>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</si>
  <si>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</si>
  <si>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</si>
  <si>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</si>
  <si>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</si>
  <si>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</si>
  <si>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</si>
  <si>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</si>
  <si>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</si>
  <si>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</si>
  <si>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</si>
  <si>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</si>
  <si>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</si>
  <si>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</si>
  <si>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</si>
  <si>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</si>
  <si>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</si>
  <si>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</si>
  <si>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</si>
  <si>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</si>
  <si>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</si>
  <si>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</si>
  <si>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</si>
  <si>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</si>
  <si>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</si>
  <si>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</si>
  <si>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</si>
  <si>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</si>
  <si>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</si>
  <si>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</si>
  <si>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</si>
  <si>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</si>
  <si>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</si>
  <si>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</si>
  <si>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</si>
  <si>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</si>
  <si>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</si>
  <si>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</si>
  <si>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</si>
  <si>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</si>
  <si>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</si>
  <si>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</si>
  <si>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</si>
  <si>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</si>
  <si>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</si>
  <si>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</si>
  <si>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</si>
  <si>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</si>
  <si>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</si>
  <si>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</si>
  <si>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</si>
  <si>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</si>
  <si>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</si>
  <si>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</si>
  <si>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</si>
  <si>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</si>
  <si>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</si>
  <si>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</si>
  <si>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</si>
  <si>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</si>
  <si>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</si>
  <si>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</si>
  <si>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</si>
  <si>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</si>
  <si>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</si>
  <si>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</si>
  <si>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</si>
  <si>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</si>
  <si>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</si>
  <si>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</si>
  <si>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</si>
  <si>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</si>
  <si>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</si>
  <si>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</si>
  <si>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</si>
  <si>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</si>
  <si>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</si>
  <si>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</si>
  <si>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</si>
  <si>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</si>
  <si>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</si>
  <si>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</si>
  <si>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</si>
  <si>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</si>
  <si>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</si>
  <si>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</si>
  <si>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</si>
  <si>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</si>
  <si>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</si>
  <si>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</si>
  <si>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</si>
  <si>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</si>
  <si>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Номер  сертификата Газсерт или Интергазсерт на товар / НЕТ</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</si>
  <si>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</si>
  <si>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</si>
  <si>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</si>
  <si>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t>a2d91cd7-d874-4c92-bc3a-41481c2e3c9c</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</si>
  <si>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</si>
  <si>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</si>
  <si>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</si>
  <si>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</si>
  <si>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</si>
  <si>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</si>
  <si>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10355de0-0f91-4385-8a6f-abdabaa0c982</t>
  </si>
  <si>
    <t>Заземлитель анодный АЗМ-3ХК-СУГАЗ (ГКИ)</t>
  </si>
  <si>
    <t>Штука</t>
  </si>
  <si>
    <t>Запрос предложений в электронной форме</t>
  </si>
  <si>
    <t>dbef4e97-a1b9-41ea-b422-9c3f017cf6c2</t>
  </si>
  <si>
    <t>d8e0a1f7-89ad-4849-b28b-4cb8a64a22c4</t>
  </si>
  <si>
    <t>79167a64-52eb-11ea-80d5-0050569b30c0</t>
  </si>
  <si>
    <t xml:space="preserve">Заземлитель анодный АЗМ-3ХК-СУГАЗ-2, глубинный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</si>
</sst>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6"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222</v>
      </c>
      <c r="B1" s="28" t="s">
        <v>105</v>
      </c>
      <c r="G1" s="28"/>
      <c r="H1" s="165"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5"/>
      <c r="J1" s="165"/>
      <c r="K1" s="165"/>
      <c r="L1" s="165"/>
      <c r="M1" s="165"/>
      <c r="N1" s="165"/>
      <c r="O1" s="165"/>
      <c r="P1" s="165"/>
      <c r="Q1" s="165"/>
      <c r="R1" s="100"/>
      <c r="S1" s="100"/>
      <c r="AE1" s="64" t="s">
        <v>76</v>
      </c>
      <c r="AF1" s="64"/>
      <c r="AG1" s="65"/>
      <c r="AH1" s="65"/>
      <c r="AI1" s="65"/>
      <c r="AJ1" s="66"/>
      <c r="AK1" s="158" t="s">
        <v>74</v>
      </c>
      <c r="AL1" s="158"/>
      <c r="AM1" s="158"/>
      <c r="AN1" s="158"/>
      <c r="AO1" s="158"/>
      <c r="AP1" s="158"/>
    </row>
    <row r="2" spans="1:42" ht="18.75" x14ac:dyDescent="0.3">
      <c r="A2" s="1" t="s">
        <v>223</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75</v>
      </c>
      <c r="AF2" s="64"/>
      <c r="AG2" s="65"/>
      <c r="AH2" s="65"/>
      <c r="AI2" s="65"/>
      <c r="AJ2" s="66"/>
      <c r="AK2" s="159"/>
      <c r="AL2" s="159"/>
      <c r="AM2" s="159"/>
      <c r="AN2" s="159"/>
      <c r="AO2" s="159"/>
      <c r="AP2" s="159"/>
    </row>
    <row r="3" spans="1:42" ht="27.75" customHeight="1" x14ac:dyDescent="0.3">
      <c r="B3" s="166" t="s">
        <v>221</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77</v>
      </c>
      <c r="AF3" s="64"/>
      <c r="AG3" s="65"/>
      <c r="AH3" s="65"/>
      <c r="AI3" s="65"/>
      <c r="AJ3" s="66"/>
      <c r="AK3" s="86" t="s">
        <v>187</v>
      </c>
      <c r="AL3" s="86" t="s">
        <v>187</v>
      </c>
      <c r="AM3" s="87" t="s">
        <v>103</v>
      </c>
      <c r="AN3" s="86" t="s">
        <v>68</v>
      </c>
      <c r="AO3" s="67"/>
      <c r="AP3" s="68" t="s">
        <v>73</v>
      </c>
    </row>
    <row r="4" spans="1:42" ht="19.5" customHeight="1" x14ac:dyDescent="0.3">
      <c r="A4" s="1" t="s">
        <v>224</v>
      </c>
      <c r="B4" s="89"/>
      <c r="C4" s="89"/>
      <c r="D4" s="89">
        <v>322593</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112</v>
      </c>
      <c r="AL4" s="93" t="s">
        <v>112</v>
      </c>
      <c r="AM4" s="95" t="s">
        <v>73</v>
      </c>
      <c r="AN4" s="93" t="s">
        <v>113</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127</v>
      </c>
      <c r="AL5" s="102" t="s">
        <v>206</v>
      </c>
      <c r="AM5" s="102" t="s">
        <v>128</v>
      </c>
      <c r="AO5" s="90"/>
      <c r="AP5" s="94"/>
    </row>
    <row r="6" spans="1:42" ht="23.25" customHeight="1" x14ac:dyDescent="0.3">
      <c r="B6" s="166" t="s">
        <v>48</v>
      </c>
      <c r="C6" s="166"/>
      <c r="D6" s="166"/>
      <c r="E6" s="167"/>
      <c r="F6" s="167"/>
      <c r="G6" s="167"/>
      <c r="H6" s="167"/>
      <c r="I6" s="167"/>
      <c r="J6" s="167"/>
      <c r="K6" s="167"/>
      <c r="L6" s="167"/>
      <c r="M6" s="167"/>
      <c r="AJ6" s="66"/>
      <c r="AK6" s="102" t="s">
        <v>129</v>
      </c>
      <c r="AL6" s="102" t="s">
        <v>129</v>
      </c>
      <c r="AM6" s="102" t="s">
        <v>128</v>
      </c>
      <c r="AO6" s="93"/>
      <c r="AP6" s="93"/>
    </row>
    <row r="7" spans="1:42" ht="57" customHeight="1" x14ac:dyDescent="0.25">
      <c r="B7" s="26"/>
      <c r="C7" s="26"/>
      <c r="D7" s="26"/>
      <c r="E7" s="25"/>
      <c r="F7" s="25"/>
      <c r="G7" s="25"/>
      <c r="H7" s="172" t="str">
        <f>IF(SUM(AI9:AI26)*100/MAX(SUM(AA10:AA23),1)&lt;50,"В соответствии с ПП РФ 925 от 16.09.2016 г. при определении победителя Участнику не будет предоставлен приоритет.","В соответствии с ПП РФ 925 от 16.09.2016 г. при определении победителя Участнику будет предоставлен приоритет в размере 15%.")</f>
        <v>В соответствии с ПП РФ 925 от 16.09.2016 г. при определении победителя Участнику не будет предоставлен приоритет.</v>
      </c>
      <c r="I7" s="172"/>
      <c r="J7" s="172"/>
      <c r="K7" s="172"/>
      <c r="L7" s="172"/>
      <c r="M7" s="172"/>
      <c r="N7" s="172"/>
      <c r="O7" s="172"/>
      <c r="P7" s="172"/>
      <c r="Q7" s="172"/>
      <c r="AE7" s="164" t="s">
        <v>204</v>
      </c>
      <c r="AF7" s="164"/>
      <c r="AG7" s="164"/>
      <c r="AH7" s="164"/>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202</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72</v>
      </c>
      <c r="AF8" s="164"/>
      <c r="AG8" s="164"/>
      <c r="AH8" s="164"/>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207</v>
      </c>
      <c r="L9" s="6" t="s">
        <v>2</v>
      </c>
      <c r="M9" s="6" t="s">
        <v>19</v>
      </c>
      <c r="N9" s="6" t="s">
        <v>7</v>
      </c>
      <c r="O9" s="6" t="s">
        <v>71</v>
      </c>
      <c r="P9" s="6" t="s">
        <v>3</v>
      </c>
      <c r="Q9" s="6" t="s">
        <v>4</v>
      </c>
      <c r="R9" s="6" t="s">
        <v>130</v>
      </c>
      <c r="S9" s="6" t="s">
        <v>131</v>
      </c>
      <c r="T9" s="8" t="s">
        <v>96</v>
      </c>
      <c r="U9" s="8" t="s">
        <v>99</v>
      </c>
      <c r="V9" s="8" t="s">
        <v>121</v>
      </c>
      <c r="W9" s="8" t="s">
        <v>98</v>
      </c>
      <c r="X9" s="8" t="s">
        <v>94</v>
      </c>
      <c r="Y9" s="8" t="s">
        <v>97</v>
      </c>
      <c r="Z9" s="10"/>
      <c r="AA9" s="70"/>
      <c r="AJ9" s="66"/>
      <c r="AK9" s="142" t="s">
        <v>161</v>
      </c>
      <c r="AL9" s="142" t="s">
        <v>161</v>
      </c>
      <c r="AM9" s="142" t="s">
        <v>162</v>
      </c>
      <c r="AN9" s="143" t="s">
        <v>163</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122</v>
      </c>
      <c r="T10" s="104" t="s">
        <v>95</v>
      </c>
      <c r="U10" s="104" t="s">
        <v>100</v>
      </c>
      <c r="V10" s="104" t="s">
        <v>106</v>
      </c>
      <c r="W10" s="104" t="s">
        <v>132</v>
      </c>
      <c r="X10" s="104" t="s">
        <v>133</v>
      </c>
      <c r="Y10" s="104" t="s">
        <v>192</v>
      </c>
      <c r="Z10" s="83"/>
      <c r="AJ10" s="66"/>
      <c r="AK10" s="66"/>
      <c r="AL10" s="66"/>
      <c r="AM10" s="66"/>
    </row>
    <row r="11" spans="1:42" ht="77.25" customHeight="1" x14ac:dyDescent="0.45">
      <c r="A11" s="198" t="s">
        <v>211</v>
      </c>
      <c r="B11" s="198">
        <v>1</v>
      </c>
      <c r="C11" s="198">
        <v>77</v>
      </c>
      <c r="D11" s="199" t="s">
        <v>225</v>
      </c>
      <c r="E11" s="200" t="s">
        <v>73</v>
      </c>
      <c r="F11" s="201" t="s">
        <v>73</v>
      </c>
      <c r="G11" s="202" t="s">
        <v>113</v>
      </c>
      <c r="H11" s="203" t="s">
        <v>113</v>
      </c>
      <c r="I11" s="204"/>
      <c r="J11" s="204" t="s">
        <v>212</v>
      </c>
      <c r="K11" s="205" t="s">
        <v>212</v>
      </c>
      <c r="L11" s="198" t="s">
        <v>213</v>
      </c>
      <c r="M11" s="198">
        <v>158</v>
      </c>
      <c r="N11" s="198" t="s">
        <v>214</v>
      </c>
      <c r="O11" s="206">
        <v>158</v>
      </c>
      <c r="P11" s="198" t="s">
        <v>215</v>
      </c>
      <c r="Q11" s="198" t="s">
        <v>216</v>
      </c>
      <c r="R11" s="201" t="s">
        <v>217</v>
      </c>
      <c r="S11" s="207">
        <v>1712878</v>
      </c>
      <c r="T11" s="208">
        <v>0</v>
      </c>
      <c r="U11" s="209" t="s">
        <v>187</v>
      </c>
      <c r="V11" s="207">
        <v>0</v>
      </c>
      <c r="W11" s="210">
        <f>ROUND(ROUND(T11,2)*ROUND(M11,3),2)</f>
        <v>0</v>
      </c>
      <c r="X11" s="210">
        <f>ROUND(W11*IF(UPPER(U11)="20%",20,1)*IF(UPPER(U11)="18%",18,1)*IF(UPPER(U11)="10%",10,1)*IF(UPPER(U11)="НДС не облагается",0,1)/100,2)</f>
        <v>0</v>
      </c>
      <c r="Y11" s="210">
        <f>ROUND(X11+W11,2)</f>
        <v>0</v>
      </c>
      <c r="Z11" s="211">
        <f>IF(T11&gt;IF(V11=0,T11,V11),1,0)</f>
        <v>0</v>
      </c>
      <c r="AA11" s="211">
        <f t="shared" ref="AA11:AA12" si="0">Y11</f>
        <v>0</v>
      </c>
      <c r="AB11" s="211">
        <f t="shared" ref="AB11:AB12" si="1">X11</f>
        <v>0</v>
      </c>
      <c r="AC11" s="211">
        <f t="shared" ref="AC11:AC12" si="2">W11</f>
        <v>0</v>
      </c>
      <c r="AD11" s="212">
        <f t="shared" ref="AD11:AD12" si="3">IF(OR(ISBLANK(K11),K11="Укажите номер сертификата или выберите &lt;&lt;Нет&gt;&gt;"),1,0)</f>
        <v>1</v>
      </c>
      <c r="AE11" s="212">
        <f>IF(AND(E11="Да",OR(AND(F11 = "Да",ISBLANK(G11)),AND(F11 = "Да", G11 = "В соответствии с техническим заданием"),AND(F11 = "Нет",NOT(G11 = "В соответствии с техническим заданием")))),1,0)</f>
        <v>0</v>
      </c>
      <c r="AF11" s="213">
        <f>IF(AND(E11="Да",OR(AND(F11 = "Да",ISBLANK(H11)),AND(F11 = "Да", H11 = "В соответствии с техническим заданием"),AND(F11 = "Нет",NOT(H11 = "В соответствии с техническим заданием")))),1,0)</f>
        <v>0</v>
      </c>
      <c r="AG11" s="213">
        <f>IF(OR(AND(E11="Нет",F11="Нет"),AND(E11="Да",F11="Нет"),AND(E11="Да",F11="Да")),0,1)</f>
        <v>0</v>
      </c>
      <c r="AH11" s="213">
        <f>IF(AND(R11="ЕАЭС+ГАТТ"),1,0)</f>
        <v>0</v>
      </c>
      <c r="AI11" s="213">
        <f>AA11*AH11</f>
        <v>0</v>
      </c>
      <c r="AJ11" s="72" t="s">
        <v>93</v>
      </c>
      <c r="AK11" s="66"/>
      <c r="AL11" s="66"/>
      <c r="AM11" s="66"/>
    </row>
    <row r="12" spans="1:42" ht="50.1" customHeight="1" x14ac:dyDescent="0.25">
      <c r="A12" s="198" t="s">
        <v>218</v>
      </c>
      <c r="B12" s="198">
        <v>2</v>
      </c>
      <c r="C12" s="198">
        <v>79</v>
      </c>
      <c r="D12" s="199" t="s">
        <v>219</v>
      </c>
      <c r="E12" s="200" t="s">
        <v>73</v>
      </c>
      <c r="F12" s="201" t="s">
        <v>73</v>
      </c>
      <c r="G12" s="202" t="s">
        <v>113</v>
      </c>
      <c r="H12" s="203" t="s">
        <v>113</v>
      </c>
      <c r="I12" s="204"/>
      <c r="J12" s="204" t="s">
        <v>212</v>
      </c>
      <c r="K12" s="205" t="s">
        <v>212</v>
      </c>
      <c r="L12" s="198" t="s">
        <v>220</v>
      </c>
      <c r="M12" s="198">
        <v>150</v>
      </c>
      <c r="N12" s="198" t="s">
        <v>214</v>
      </c>
      <c r="O12" s="206">
        <v>150</v>
      </c>
      <c r="P12" s="198" t="s">
        <v>215</v>
      </c>
      <c r="Q12" s="198" t="s">
        <v>216</v>
      </c>
      <c r="R12" s="201" t="s">
        <v>217</v>
      </c>
      <c r="S12" s="207">
        <v>2547750</v>
      </c>
      <c r="T12" s="208">
        <v>0</v>
      </c>
      <c r="U12" s="209" t="s">
        <v>187</v>
      </c>
      <c r="V12" s="207">
        <v>0</v>
      </c>
      <c r="W12" s="210">
        <f>ROUND(ROUND(T12,2)*ROUND(M12,3),2)</f>
        <v>0</v>
      </c>
      <c r="X12" s="210">
        <f>ROUND(W12*IF(UPPER(U12)="20%",20,1)*IF(UPPER(U12)="18%",18,1)*IF(UPPER(U12)="10%",10,1)*IF(UPPER(U12)="НДС не облагается",0,1)/100,2)</f>
        <v>0</v>
      </c>
      <c r="Y12" s="210">
        <f>ROUND(X12+W12,2)</f>
        <v>0</v>
      </c>
      <c r="Z12" s="211">
        <f>IF(T12&gt;IF(V12=0,T12,V12),1,0)</f>
        <v>0</v>
      </c>
      <c r="AA12" s="211">
        <f t="shared" si="0"/>
        <v>0</v>
      </c>
      <c r="AB12" s="211">
        <f t="shared" si="1"/>
        <v>0</v>
      </c>
      <c r="AC12" s="211">
        <f t="shared" si="2"/>
        <v>0</v>
      </c>
      <c r="AD12" s="212">
        <f t="shared" si="3"/>
        <v>1</v>
      </c>
      <c r="AE12" s="212">
        <f>IF(AND(E12="Да",OR(AND(F12 = "Да",ISBLANK(G12)),AND(F12 = "Да", G12 = "В соответствии с техническим заданием"),AND(F12 = "Нет",NOT(G12 = "В соответствии с техническим заданием")))),1,0)</f>
        <v>0</v>
      </c>
      <c r="AF12" s="213">
        <f>IF(AND(E12="Да",OR(AND(F12 = "Да",ISBLANK(H12)),AND(F12 = "Да", H12 = "В соответствии с техническим заданием"),AND(F12 = "Нет",NOT(H12 = "В соответствии с техническим заданием")))),1,0)</f>
        <v>0</v>
      </c>
      <c r="AG12" s="213">
        <f>IF(OR(AND(E12="Нет",F12="Нет"),AND(E12="Да",F12="Нет"),AND(E12="Да",F12="Да")),0,1)</f>
        <v>0</v>
      </c>
      <c r="AH12" s="213">
        <f>IF(AND(R12="ЕАЭС+ГАТТ"),1,0)</f>
        <v>0</v>
      </c>
      <c r="AI12" s="213">
        <f>AA12*AH12</f>
        <v>0</v>
      </c>
    </row>
    <row r="13" spans="1:42" ht="50.1" customHeight="1" x14ac:dyDescent="0.25">
      <c r="A13" s="161" t="s">
        <v>101</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SUM(AA8:AA22)</f>
        <v>0</v>
      </c>
      <c r="Z13" s="85"/>
      <c r="AA13" s="84"/>
      <c r="AB13" s="84"/>
      <c r="AC13" s="84"/>
      <c r="AD13" s="84"/>
    </row>
    <row r="14" spans="1:42" ht="50.1" customHeight="1" x14ac:dyDescent="0.25">
      <c r="A14" s="163" t="s">
        <v>102</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SUM(AC10:AC15)</f>
        <v>0</v>
      </c>
      <c r="Z14" s="85"/>
      <c r="AA14" s="84"/>
      <c r="AB14" s="84"/>
      <c r="AC14" s="84"/>
      <c r="AD14" s="84"/>
    </row>
    <row r="15" spans="1:42" ht="50.1" customHeight="1" x14ac:dyDescent="0.25">
      <c r="A15" s="163" t="s">
        <v>70</v>
      </c>
      <c r="B15" s="161"/>
      <c r="C15" s="161"/>
      <c r="D15" s="161"/>
      <c r="E15" s="161"/>
      <c r="F15" s="161"/>
      <c r="G15" s="161"/>
      <c r="H15" s="161"/>
      <c r="I15" s="161"/>
      <c r="J15" s="161"/>
      <c r="K15" s="161"/>
      <c r="L15" s="161"/>
      <c r="M15" s="161"/>
      <c r="N15" s="161"/>
      <c r="O15" s="161"/>
      <c r="P15" s="161"/>
      <c r="Q15" s="161"/>
      <c r="R15" s="161"/>
      <c r="S15" s="161"/>
      <c r="T15" s="161"/>
      <c r="U15" s="161"/>
      <c r="V15" s="161"/>
      <c r="W15" s="161"/>
      <c r="X15" s="162"/>
      <c r="Y15" s="103">
        <f>SUM(AB:AB)</f>
        <v>0</v>
      </c>
      <c r="Z15" s="85"/>
      <c r="AA15" s="84"/>
      <c r="AB15" s="84"/>
      <c r="AC15" s="84"/>
      <c r="AD15" s="84"/>
    </row>
    <row r="16" spans="1:42" ht="50.1" customHeight="1" x14ac:dyDescent="0.25">
      <c r="B16" s="138" t="str">
        <f>AL7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7"/>
      <c r="T16" s="78"/>
      <c r="U16" s="78"/>
      <c r="V16" s="78"/>
      <c r="W16" s="78"/>
      <c r="X16" s="78"/>
      <c r="Y16" s="79"/>
      <c r="Z16" s="79"/>
    </row>
    <row r="17" spans="1:27" ht="50.1" customHeight="1" x14ac:dyDescent="0.25">
      <c r="B17"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75"/>
      <c r="T17" s="81"/>
      <c r="U17" s="81"/>
      <c r="V17" s="81"/>
      <c r="W17" s="81"/>
      <c r="X17" s="81"/>
      <c r="Y17" s="82"/>
      <c r="Z17" s="82"/>
    </row>
    <row r="18" spans="1:27" ht="50.1" customHeight="1" x14ac:dyDescent="0.25">
      <c r="H18" s="19"/>
      <c r="I18" s="18"/>
      <c r="J18" s="18"/>
      <c r="K18" s="18"/>
      <c r="T18" s="21"/>
      <c r="U18" s="21"/>
      <c r="V18" s="21"/>
      <c r="W18" s="21"/>
      <c r="X18" s="21"/>
      <c r="Y18" s="10"/>
      <c r="Z18" s="10"/>
    </row>
    <row r="19" spans="1:27" ht="50.1" customHeight="1" x14ac:dyDescent="0.25">
      <c r="A19" s="13"/>
      <c r="B19" s="13"/>
      <c r="C19" s="13"/>
      <c r="D19" s="1" t="s">
        <v>20</v>
      </c>
      <c r="E19" s="38"/>
      <c r="F19" s="38"/>
      <c r="G19" s="37"/>
      <c r="H19" s="18" t="s">
        <v>60</v>
      </c>
      <c r="I19" s="19"/>
      <c r="J19" s="19"/>
      <c r="K19" s="20"/>
      <c r="L19" s="14"/>
      <c r="M19" s="14"/>
      <c r="N19" s="14"/>
      <c r="O19" s="14"/>
      <c r="P19" s="14"/>
      <c r="Q19" s="14"/>
      <c r="R19" s="14"/>
      <c r="S19" s="14"/>
      <c r="T19" s="20"/>
      <c r="U19" s="20"/>
      <c r="V19" s="20"/>
      <c r="W19" s="20"/>
      <c r="X19" s="20"/>
      <c r="Y19" s="14"/>
      <c r="Z19" s="14"/>
      <c r="AA19" s="71"/>
    </row>
    <row r="20" spans="1:27" ht="50.1" customHeight="1" x14ac:dyDescent="0.25">
      <c r="D20" s="37" t="s">
        <v>8</v>
      </c>
      <c r="E20" s="1"/>
      <c r="F20" s="1"/>
      <c r="G20" s="1"/>
      <c r="H20" s="18"/>
      <c r="I20" s="19"/>
      <c r="J20" s="19"/>
      <c r="K20" s="18"/>
      <c r="T20" s="22"/>
      <c r="U20" s="22"/>
      <c r="V20" s="22"/>
      <c r="W20" s="22"/>
      <c r="X20" s="22"/>
    </row>
    <row r="21" spans="1:27" ht="50.1" customHeight="1" x14ac:dyDescent="0.25">
      <c r="D21" s="1" t="s">
        <v>9</v>
      </c>
      <c r="E21" s="1"/>
      <c r="F21" s="1"/>
      <c r="G21" s="1"/>
      <c r="H21" s="18"/>
      <c r="I21" s="19"/>
      <c r="J21" s="19"/>
      <c r="K21" s="18"/>
      <c r="T21" s="22"/>
      <c r="U21" s="22"/>
      <c r="V21" s="22"/>
      <c r="W21" s="22"/>
      <c r="X21" s="22"/>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H19" name="ПодписантФИО"/>
    <protectedRange sqref="R11:R12" name="ППРФ925_1"/>
    <protectedRange sqref="I11:K12" name="Диапазон2_1_2"/>
    <protectedRange sqref="T11:U12" name="Диапазон3_1_1"/>
    <protectedRange sqref="G11:G12" name="Диапазон2_1_1_1"/>
    <protectedRange sqref="F11:F12" name="Диапазон8_1"/>
  </protectedRanges>
  <mergeCells count="16">
    <mergeCell ref="AK1:AP2"/>
    <mergeCell ref="H5:Y5"/>
    <mergeCell ref="A13:X13"/>
    <mergeCell ref="A14:X14"/>
    <mergeCell ref="A15:X15"/>
    <mergeCell ref="AE8:AH8"/>
    <mergeCell ref="H1:Q1"/>
    <mergeCell ref="B3:D3"/>
    <mergeCell ref="B6:D6"/>
    <mergeCell ref="E6:M6"/>
    <mergeCell ref="H2:Q2"/>
    <mergeCell ref="F8:Y8"/>
    <mergeCell ref="H3:Q3"/>
    <mergeCell ref="H4:Y4"/>
    <mergeCell ref="H7:Q7"/>
    <mergeCell ref="AE7:AH7"/>
  </mergeCells>
  <conditionalFormatting sqref="T11:T12">
    <cfRule type="expression" dxfId="1" priority="2">
      <formula>T11&gt;IF(#REF!=0,T11,#REF!)</formula>
    </cfRule>
  </conditionalFormatting>
  <conditionalFormatting sqref="Y11:Y12">
    <cfRule type="expression" dxfId="0" priority="1">
      <formula>$Y$11&gt;$S$11</formula>
    </cfRule>
  </conditionalFormatting>
  <dataValidations count="5">
    <dataValidation type="list" sqref="J11:K12">
      <formula1>$AO$3:$AP$3</formula1>
    </dataValidation>
    <dataValidation type="list" allowBlank="1" showInputMessage="1" showErrorMessage="1" sqref="R11:R12">
      <formula1>$AL$5:$AM$5</formula1>
    </dataValidation>
    <dataValidation sqref="G11:H1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135</v>
      </c>
      <c r="B1" s="173"/>
      <c r="C1" s="173"/>
      <c r="D1" s="173"/>
      <c r="E1" s="173"/>
      <c r="F1" s="173"/>
      <c r="G1" s="173"/>
    </row>
    <row r="2" spans="1:7" ht="53.45" customHeight="1" thickBot="1" x14ac:dyDescent="0.3">
      <c r="A2" s="174" t="s">
        <v>136</v>
      </c>
      <c r="B2" s="174"/>
      <c r="C2" s="174"/>
      <c r="D2" s="174"/>
      <c r="E2" s="174"/>
      <c r="F2" s="174"/>
      <c r="G2" s="174"/>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143</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144</v>
      </c>
      <c r="B10" s="178"/>
      <c r="C10" s="178"/>
      <c r="D10" s="178"/>
      <c r="E10" s="178"/>
      <c r="F10" s="178"/>
      <c r="G10" s="178"/>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322593</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322593</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322593</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201</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199</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8" zoomScale="85" zoomScaleNormal="85" workbookViewId="0">
      <selection activeCell="A19" sqref="A19:B19"/>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2" t="s">
        <v>120</v>
      </c>
      <c r="B1" s="192"/>
    </row>
    <row r="2" spans="1:2" ht="17.45" customHeight="1" x14ac:dyDescent="0.25">
      <c r="A2" s="185" t="s">
        <v>64</v>
      </c>
      <c r="B2" s="185"/>
    </row>
    <row r="3" spans="1:2" x14ac:dyDescent="0.25">
      <c r="A3" s="188" t="s">
        <v>36</v>
      </c>
      <c r="B3" s="188"/>
    </row>
    <row r="4" spans="1:2" x14ac:dyDescent="0.25">
      <c r="A4" s="188" t="s">
        <v>181</v>
      </c>
      <c r="B4" s="188"/>
    </row>
    <row r="5" spans="1:2" ht="15.75" customHeight="1" x14ac:dyDescent="0.25">
      <c r="A5" s="190" t="s">
        <v>193</v>
      </c>
      <c r="B5" s="190"/>
    </row>
    <row r="6" spans="1:2" s="61" customFormat="1" ht="15.75" customHeight="1" x14ac:dyDescent="0.25">
      <c r="A6" s="190" t="s">
        <v>194</v>
      </c>
      <c r="B6" s="190"/>
    </row>
    <row r="7" spans="1:2" x14ac:dyDescent="0.25">
      <c r="A7" s="188" t="s">
        <v>166</v>
      </c>
      <c r="B7" s="188"/>
    </row>
    <row r="8" spans="1:2" x14ac:dyDescent="0.25">
      <c r="A8" s="188" t="s">
        <v>167</v>
      </c>
      <c r="B8" s="188"/>
    </row>
    <row r="9" spans="1:2" x14ac:dyDescent="0.25">
      <c r="A9" s="188" t="s">
        <v>180</v>
      </c>
      <c r="B9" s="188"/>
    </row>
    <row r="10" spans="1:2" x14ac:dyDescent="0.25">
      <c r="A10" s="188" t="s">
        <v>179</v>
      </c>
      <c r="B10" s="188"/>
    </row>
    <row r="11" spans="1:2" ht="30.75" customHeight="1" x14ac:dyDescent="0.25">
      <c r="A11" s="188" t="s">
        <v>168</v>
      </c>
      <c r="B11" s="188"/>
    </row>
    <row r="12" spans="1:2" s="61" customFormat="1" ht="36.75" customHeight="1" x14ac:dyDescent="0.25">
      <c r="A12" s="189" t="s">
        <v>195</v>
      </c>
      <c r="B12" s="189"/>
    </row>
    <row r="13" spans="1:2" ht="15" customHeight="1" x14ac:dyDescent="0.25">
      <c r="A13" s="187"/>
      <c r="B13" s="187"/>
    </row>
    <row r="14" spans="1:2" x14ac:dyDescent="0.25">
      <c r="A14" s="188" t="s">
        <v>63</v>
      </c>
      <c r="B14" s="188"/>
    </row>
    <row r="15" spans="1:2" s="61" customFormat="1" ht="120" customHeight="1" x14ac:dyDescent="0.25">
      <c r="A15" s="189" t="s">
        <v>197</v>
      </c>
      <c r="B15" s="189"/>
    </row>
    <row r="16" spans="1:2" ht="162.75" customHeight="1" x14ac:dyDescent="0.25">
      <c r="A16" s="190" t="s">
        <v>203</v>
      </c>
      <c r="B16" s="190"/>
    </row>
    <row r="17" spans="1:2" ht="87.75" customHeight="1" x14ac:dyDescent="0.25">
      <c r="A17" s="194" t="s">
        <v>205</v>
      </c>
      <c r="B17" s="194"/>
    </row>
    <row r="18" spans="1:2" ht="155.25" customHeight="1" x14ac:dyDescent="0.25">
      <c r="A18" s="190" t="s">
        <v>208</v>
      </c>
      <c r="B18" s="190"/>
    </row>
    <row r="19" spans="1:2" s="61" customFormat="1" ht="147.75" customHeight="1" x14ac:dyDescent="0.25">
      <c r="A19" s="190" t="s">
        <v>210</v>
      </c>
      <c r="B19" s="191"/>
    </row>
    <row r="20" spans="1:2" s="61" customFormat="1" ht="70.5" customHeight="1" x14ac:dyDescent="0.25">
      <c r="A20" s="195" t="s">
        <v>209</v>
      </c>
      <c r="B20" s="195"/>
    </row>
    <row r="21" spans="1:2" ht="80.25" customHeight="1" x14ac:dyDescent="0.25">
      <c r="A21" s="186" t="s">
        <v>198</v>
      </c>
      <c r="B21" s="186"/>
    </row>
    <row r="22" spans="1:2" s="61" customFormat="1" ht="100.5" customHeight="1" x14ac:dyDescent="0.25">
      <c r="A22" s="190" t="s">
        <v>196</v>
      </c>
      <c r="B22" s="190"/>
    </row>
    <row r="23" spans="1:2" s="61" customFormat="1" ht="17.45" customHeight="1" x14ac:dyDescent="0.25">
      <c r="A23" s="105"/>
      <c r="B23" s="105"/>
    </row>
    <row r="24" spans="1:2" ht="42.75" customHeight="1" x14ac:dyDescent="0.25">
      <c r="A24" s="185" t="s">
        <v>104</v>
      </c>
      <c r="B24" s="185"/>
    </row>
    <row r="25" spans="1:2" ht="36.75" customHeight="1" x14ac:dyDescent="0.25">
      <c r="A25" s="188" t="s">
        <v>53</v>
      </c>
      <c r="B25" s="188"/>
    </row>
    <row r="26" spans="1:2" ht="33" customHeight="1" x14ac:dyDescent="0.25">
      <c r="A26" s="188" t="s">
        <v>44</v>
      </c>
      <c r="B26" s="188"/>
    </row>
    <row r="27" spans="1:2" ht="232.5" customHeight="1" x14ac:dyDescent="0.25">
      <c r="A27" s="188" t="s">
        <v>65</v>
      </c>
      <c r="B27" s="188"/>
    </row>
    <row r="28" spans="1:2" ht="82.15" customHeight="1" x14ac:dyDescent="0.25">
      <c r="A28" s="188" t="s">
        <v>178</v>
      </c>
      <c r="B28" s="188"/>
    </row>
    <row r="29" spans="1:2" ht="15" x14ac:dyDescent="0.25">
      <c r="A29" s="187"/>
      <c r="B29" s="187"/>
    </row>
    <row r="30" spans="1:2" ht="48.75" customHeight="1" x14ac:dyDescent="0.25">
      <c r="A30" s="185" t="s">
        <v>66</v>
      </c>
      <c r="B30" s="185"/>
    </row>
    <row r="31" spans="1:2" x14ac:dyDescent="0.25">
      <c r="A31" s="186" t="s">
        <v>45</v>
      </c>
      <c r="B31" s="186"/>
    </row>
    <row r="32" spans="1:2" s="61" customFormat="1" x14ac:dyDescent="0.25">
      <c r="A32" s="109"/>
      <c r="B32" s="109"/>
    </row>
    <row r="33" spans="1:2" ht="15.6" customHeight="1" x14ac:dyDescent="0.25">
      <c r="A33" s="185" t="s">
        <v>134</v>
      </c>
      <c r="B33" s="185"/>
    </row>
    <row r="34" spans="1:2" x14ac:dyDescent="0.25">
      <c r="A34" s="186" t="s">
        <v>37</v>
      </c>
      <c r="B34" s="186"/>
    </row>
    <row r="35" spans="1:2" ht="15" x14ac:dyDescent="0.25">
      <c r="A35" s="187"/>
      <c r="B35" s="187"/>
    </row>
    <row r="36" spans="1:2" x14ac:dyDescent="0.25">
      <c r="A36" s="193" t="s">
        <v>38</v>
      </c>
      <c r="B36" s="193"/>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201</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199</v>
      </c>
      <c r="B63" s="151" t="s">
        <v>200</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 ref="A7:B7"/>
    <mergeCell ref="A1:B1"/>
    <mergeCell ref="A2:B2"/>
    <mergeCell ref="A3:B3"/>
    <mergeCell ref="A4:B4"/>
    <mergeCell ref="A5:B5"/>
    <mergeCell ref="A6:B6"/>
    <mergeCell ref="A33:B33"/>
    <mergeCell ref="A34:B34"/>
    <mergeCell ref="A35:B35"/>
    <mergeCell ref="A8:B8"/>
    <mergeCell ref="A9:B9"/>
    <mergeCell ref="A10:B10"/>
    <mergeCell ref="A14:B14"/>
    <mergeCell ref="A15:B15"/>
    <mergeCell ref="A12:B12"/>
    <mergeCell ref="A19:B19"/>
    <mergeCell ref="A16:B16"/>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120</v>
      </c>
      <c r="B1" s="192"/>
    </row>
    <row r="2" spans="1:2" ht="18.75" x14ac:dyDescent="0.25">
      <c r="A2" s="185" t="s">
        <v>64</v>
      </c>
      <c r="B2" s="185"/>
    </row>
    <row r="3" spans="1:2" x14ac:dyDescent="0.25">
      <c r="A3" s="188" t="s">
        <v>36</v>
      </c>
      <c r="B3" s="188"/>
    </row>
    <row r="4" spans="1:2" x14ac:dyDescent="0.25">
      <c r="A4" s="188" t="s">
        <v>165</v>
      </c>
      <c r="B4" s="188"/>
    </row>
    <row r="5" spans="1:2" x14ac:dyDescent="0.25">
      <c r="A5" s="188" t="s">
        <v>166</v>
      </c>
      <c r="B5" s="188"/>
    </row>
    <row r="6" spans="1:2" x14ac:dyDescent="0.25">
      <c r="A6" s="188" t="s">
        <v>167</v>
      </c>
      <c r="B6" s="188"/>
    </row>
    <row r="7" spans="1:2" ht="28.9" customHeight="1" x14ac:dyDescent="0.25">
      <c r="A7" s="188" t="s">
        <v>168</v>
      </c>
      <c r="B7" s="188"/>
    </row>
    <row r="8" spans="1:2" ht="15" x14ac:dyDescent="0.25">
      <c r="A8" s="187"/>
      <c r="B8" s="187"/>
    </row>
    <row r="9" spans="1:2" x14ac:dyDescent="0.25">
      <c r="A9" s="188" t="s">
        <v>63</v>
      </c>
      <c r="B9" s="188"/>
    </row>
    <row r="10" spans="1:2" ht="66" customHeight="1" x14ac:dyDescent="0.25">
      <c r="A10" s="196" t="s">
        <v>186</v>
      </c>
      <c r="B10" s="196"/>
    </row>
    <row r="11" spans="1:2" ht="79.900000000000006" customHeight="1" x14ac:dyDescent="0.25">
      <c r="A11" s="197" t="s">
        <v>188</v>
      </c>
      <c r="B11" s="197"/>
    </row>
    <row r="12" spans="1:2" ht="112.5" customHeight="1" x14ac:dyDescent="0.25">
      <c r="A12" s="196" t="s">
        <v>169</v>
      </c>
      <c r="B12" s="196"/>
    </row>
    <row r="13" spans="1:2" x14ac:dyDescent="0.25">
      <c r="A13" s="135"/>
      <c r="B13" s="135"/>
    </row>
    <row r="14" spans="1:2" ht="15.6" customHeight="1" x14ac:dyDescent="0.25">
      <c r="A14" s="185" t="s">
        <v>134</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5" t="s">
        <v>148</v>
      </c>
      <c r="B48" s="185"/>
    </row>
    <row r="49" spans="1:2" x14ac:dyDescent="0.25">
      <c r="A49" s="188" t="s">
        <v>164</v>
      </c>
      <c r="B49" s="188"/>
    </row>
    <row r="50" spans="1:2" x14ac:dyDescent="0.25">
      <c r="A50" s="188" t="s">
        <v>170</v>
      </c>
      <c r="B50" s="188"/>
    </row>
    <row r="51" spans="1:2" x14ac:dyDescent="0.25">
      <c r="A51" s="188" t="s">
        <v>171</v>
      </c>
      <c r="B51" s="188"/>
    </row>
    <row r="52" spans="1:2" x14ac:dyDescent="0.25">
      <c r="A52" s="188" t="s">
        <v>172</v>
      </c>
      <c r="B52" s="188"/>
    </row>
    <row r="53" spans="1:2" x14ac:dyDescent="0.25">
      <c r="A53" s="188" t="s">
        <v>173</v>
      </c>
      <c r="B53" s="188"/>
    </row>
    <row r="54" spans="1:2" ht="34.9" customHeight="1" x14ac:dyDescent="0.25">
      <c r="A54" s="188" t="s">
        <v>174</v>
      </c>
      <c r="B54" s="188"/>
    </row>
    <row r="55" spans="1:2" ht="15" x14ac:dyDescent="0.25">
      <c r="A55" s="187"/>
      <c r="B55" s="187"/>
    </row>
    <row r="56" spans="1:2" x14ac:dyDescent="0.25">
      <c r="A56" s="188" t="s">
        <v>63</v>
      </c>
      <c r="B56" s="188"/>
    </row>
    <row r="57" spans="1:2" ht="51.75" customHeight="1" x14ac:dyDescent="0.25">
      <c r="A57" s="186" t="s">
        <v>182</v>
      </c>
      <c r="B57" s="186"/>
    </row>
    <row r="58" spans="1:2" ht="49.15" customHeight="1" x14ac:dyDescent="0.25">
      <c r="A58" s="196" t="s">
        <v>176</v>
      </c>
      <c r="B58" s="196"/>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2" t="s">
        <v>120</v>
      </c>
      <c r="B1" s="192"/>
    </row>
    <row r="2" spans="1:2" ht="18.75" x14ac:dyDescent="0.25">
      <c r="A2" s="185" t="s">
        <v>64</v>
      </c>
      <c r="B2" s="185"/>
    </row>
    <row r="3" spans="1:2" x14ac:dyDescent="0.25">
      <c r="A3" s="188" t="s">
        <v>36</v>
      </c>
      <c r="B3" s="188"/>
    </row>
    <row r="4" spans="1:2" x14ac:dyDescent="0.25">
      <c r="A4" s="188" t="s">
        <v>165</v>
      </c>
      <c r="B4" s="188"/>
    </row>
    <row r="5" spans="1:2" x14ac:dyDescent="0.25">
      <c r="A5" s="188" t="s">
        <v>166</v>
      </c>
      <c r="B5" s="188"/>
    </row>
    <row r="6" spans="1:2" x14ac:dyDescent="0.25">
      <c r="A6" s="188" t="s">
        <v>167</v>
      </c>
      <c r="B6" s="188"/>
    </row>
    <row r="7" spans="1:2" ht="32.25" customHeight="1" x14ac:dyDescent="0.25">
      <c r="A7" s="188" t="s">
        <v>168</v>
      </c>
      <c r="B7" s="188"/>
    </row>
    <row r="8" spans="1:2" ht="15" x14ac:dyDescent="0.25">
      <c r="A8" s="187"/>
      <c r="B8" s="187"/>
    </row>
    <row r="9" spans="1:2" x14ac:dyDescent="0.25">
      <c r="A9" s="188" t="s">
        <v>63</v>
      </c>
      <c r="B9" s="188"/>
    </row>
    <row r="10" spans="1:2" ht="63" customHeight="1" x14ac:dyDescent="0.25">
      <c r="A10" s="196" t="s">
        <v>177</v>
      </c>
      <c r="B10" s="196"/>
    </row>
    <row r="11" spans="1:2" ht="64.5" customHeight="1" x14ac:dyDescent="0.25">
      <c r="A11" s="196" t="s">
        <v>189</v>
      </c>
      <c r="B11" s="196"/>
    </row>
    <row r="12" spans="1:2" ht="97.5" customHeight="1" x14ac:dyDescent="0.25">
      <c r="A12" s="196" t="s">
        <v>184</v>
      </c>
      <c r="B12" s="196"/>
    </row>
    <row r="13" spans="1:2" x14ac:dyDescent="0.25">
      <c r="A13" s="135"/>
      <c r="B13" s="135"/>
    </row>
    <row r="14" spans="1:2" ht="15.75" customHeight="1" x14ac:dyDescent="0.25">
      <c r="A14" s="185" t="s">
        <v>134</v>
      </c>
      <c r="B14" s="185"/>
    </row>
    <row r="15" spans="1:2" x14ac:dyDescent="0.25">
      <c r="A15" s="186" t="s">
        <v>37</v>
      </c>
      <c r="B15" s="186"/>
    </row>
    <row r="16" spans="1:2" ht="15" x14ac:dyDescent="0.25">
      <c r="A16" s="187"/>
      <c r="B16" s="187"/>
    </row>
    <row r="17" spans="1:2" x14ac:dyDescent="0.25">
      <c r="A17" s="193" t="s">
        <v>38</v>
      </c>
      <c r="B17" s="193"/>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5" t="s">
        <v>148</v>
      </c>
      <c r="B48" s="185"/>
    </row>
    <row r="49" spans="1:2" x14ac:dyDescent="0.25">
      <c r="A49" s="188" t="s">
        <v>164</v>
      </c>
      <c r="B49" s="188"/>
    </row>
    <row r="50" spans="1:2" x14ac:dyDescent="0.25">
      <c r="A50" s="188" t="s">
        <v>170</v>
      </c>
      <c r="B50" s="188"/>
    </row>
    <row r="51" spans="1:2" x14ac:dyDescent="0.25">
      <c r="A51" s="188" t="s">
        <v>171</v>
      </c>
      <c r="B51" s="188"/>
    </row>
    <row r="52" spans="1:2" x14ac:dyDescent="0.25">
      <c r="A52" s="188" t="s">
        <v>172</v>
      </c>
      <c r="B52" s="188"/>
    </row>
    <row r="53" spans="1:2" x14ac:dyDescent="0.25">
      <c r="A53" s="188" t="s">
        <v>173</v>
      </c>
      <c r="B53" s="188"/>
    </row>
    <row r="54" spans="1:2" ht="34.9" customHeight="1" x14ac:dyDescent="0.25">
      <c r="A54" s="188" t="s">
        <v>174</v>
      </c>
      <c r="B54" s="188"/>
    </row>
    <row r="55" spans="1:2" ht="15" x14ac:dyDescent="0.25">
      <c r="A55" s="187"/>
      <c r="B55" s="187"/>
    </row>
    <row r="56" spans="1:2" x14ac:dyDescent="0.25">
      <c r="A56" s="188" t="s">
        <v>63</v>
      </c>
      <c r="B56" s="188"/>
    </row>
    <row r="57" spans="1:2" ht="50.25" customHeight="1" x14ac:dyDescent="0.25">
      <c r="A57" s="186" t="s">
        <v>175</v>
      </c>
      <c r="B57" s="186"/>
    </row>
    <row r="58" spans="1:2" ht="49.35" customHeight="1" x14ac:dyDescent="0.25">
      <c r="A58" s="196" t="s">
        <v>176</v>
      </c>
      <c r="B58" s="196"/>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2020-02-19T10:58:15Z</dcterms:modified>
  <cp:contentStatus>v2017_1</cp:contentStatus>
</cp:coreProperties>
</file>