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'1.1.'!$D$18:$D$1137</definedName>
    <definedName name="Nomenclatura" localSheetId="2">'1.2. '!$D$5:$D$1134</definedName>
    <definedName name="Print_Area" localSheetId="0">'1.1.'!$A$1:$Y$27</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'1.1.'!$M$18:$M$65545</definedName>
    <definedName name="НаименованиеПредметаЗакупки">'1.1.'!$D$9</definedName>
    <definedName name="НомерСертификатаИмя">'1.1.'!$K$18:$K$65545</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'1.1.'!$AA$22:$AA$23</definedName>
    <definedName name="ТехническиеХарактеристики">'1.1.'!$H$9</definedName>
    <definedName name="ЦенаИнфо1">'1.1.'!$B$21</definedName>
    <definedName name="ЦенаИнфо2">'1.1.'!$B$22</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Z17" i="1"/>
  <c r="W17" i="1"/>
  <c r="X17" i="1" s="1"/>
  <c r="AH16" i="1"/>
  <c r="AG16" i="1"/>
  <c r="AF16" i="1"/>
  <c r="AE16" i="1"/>
  <c r="AD16" i="1"/>
  <c r="Z16" i="1"/>
  <c r="W16" i="1"/>
  <c r="X16" i="1" s="1"/>
  <c r="AH15" i="1"/>
  <c r="AG15" i="1"/>
  <c r="AF15" i="1"/>
  <c r="AE15" i="1"/>
  <c r="AD15" i="1"/>
  <c r="Z15" i="1"/>
  <c r="W15" i="1"/>
  <c r="AC15" i="1" s="1"/>
  <c r="AH14" i="1"/>
  <c r="AG14" i="1"/>
  <c r="AF14" i="1"/>
  <c r="AE14" i="1"/>
  <c r="AD14" i="1"/>
  <c r="Z14" i="1"/>
  <c r="W14" i="1"/>
  <c r="X14" i="1" s="1"/>
  <c r="AH13" i="1"/>
  <c r="AG13" i="1"/>
  <c r="AF13" i="1"/>
  <c r="AE13" i="1"/>
  <c r="AD13" i="1"/>
  <c r="Z13" i="1"/>
  <c r="W13" i="1"/>
  <c r="X13" i="1" s="1"/>
  <c r="AB13" i="1" s="1"/>
  <c r="AH12" i="1"/>
  <c r="AG12" i="1"/>
  <c r="AF12" i="1"/>
  <c r="AE12" i="1"/>
  <c r="AD12" i="1"/>
  <c r="Z12" i="1"/>
  <c r="W12" i="1"/>
  <c r="X12" i="1" s="1"/>
  <c r="AH11" i="1"/>
  <c r="AG11" i="1"/>
  <c r="AF11" i="1"/>
  <c r="AE11" i="1"/>
  <c r="AD11" i="1"/>
  <c r="Z11" i="1"/>
  <c r="W11" i="1"/>
  <c r="X11" i="1" s="1"/>
  <c r="AC12" i="1" l="1"/>
  <c r="AC17" i="1"/>
  <c r="AC13" i="1"/>
  <c r="AC14" i="1"/>
  <c r="AC16" i="1"/>
  <c r="AC11" i="1"/>
  <c r="AB12" i="1"/>
  <c r="Y12" i="1"/>
  <c r="AA12" i="1" s="1"/>
  <c r="AI12" i="1" s="1"/>
  <c r="Y11" i="1"/>
  <c r="AA11" i="1" s="1"/>
  <c r="AI11" i="1" s="1"/>
  <c r="AB11" i="1"/>
  <c r="Y17" i="1"/>
  <c r="AA17" i="1" s="1"/>
  <c r="AI17" i="1" s="1"/>
  <c r="AB17" i="1"/>
  <c r="Y16" i="1"/>
  <c r="AA16" i="1" s="1"/>
  <c r="AI16" i="1" s="1"/>
  <c r="AB16" i="1"/>
  <c r="Y14" i="1"/>
  <c r="AA14" i="1" s="1"/>
  <c r="AI14" i="1" s="1"/>
  <c r="AB14" i="1"/>
  <c r="X15" i="1"/>
  <c r="Y13" i="1"/>
  <c r="AA13" i="1" s="1"/>
  <c r="AI13" i="1" s="1"/>
  <c r="AB15" i="1" l="1"/>
  <c r="Y15" i="1"/>
  <c r="AA15" i="1" s="1"/>
  <c r="AI15" i="1" s="1"/>
  <c r="AI7" i="1" l="1"/>
  <c r="B3" i="4" l="1"/>
  <c r="B3" i="6" l="1"/>
  <c r="A3" i="2" l="1"/>
  <c r="H3" i="1" l="1"/>
  <c r="B22" i="1" l="1"/>
  <c r="B21" i="1"/>
  <c r="E6" i="7" l="1"/>
  <c r="D6" i="7"/>
  <c r="F6" i="7"/>
  <c r="G6" i="7"/>
  <c r="B3" i="2" l="1"/>
  <c r="D3" i="4"/>
  <c r="F3" i="6"/>
  <c r="H4" i="1" l="1"/>
  <c r="R7" i="1" l="1"/>
  <c r="H7" i="1" s="1"/>
  <c r="H1" i="1" l="1"/>
  <c r="AI8" i="1" l="1"/>
  <c r="M4" i="6"/>
  <c r="N4" i="6" s="1"/>
  <c r="Y19" i="1"/>
  <c r="Y20" i="1"/>
  <c r="Y18" i="1" l="1"/>
  <c r="H2" i="1" l="1"/>
</calcChain>
</file>

<file path=xl/sharedStrings.xml><?xml version="1.0" encoding="utf-8"?>
<sst xmlns="http://schemas.openxmlformats.org/spreadsheetml/2006/main" count="493" uniqueCount="233">
  <si>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</si>
  <si>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</si>
  <si>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</si>
  <si>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</si>
  <si>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</si>
  <si>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</si>
  <si>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</si>
  <si>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</si>
  <si>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</si>
  <si>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</si>
  <si>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</si>
  <si>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</si>
  <si>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</si>
  <si>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</si>
  <si>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</si>
  <si>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</si>
  <si>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</si>
  <si>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</si>
  <si>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</si>
  <si>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</si>
  <si>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</si>
  <si>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</si>
  <si>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</si>
  <si>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</si>
  <si>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</si>
  <si>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</si>
  <si>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</si>
  <si>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</si>
  <si>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</si>
  <si>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</si>
  <si>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</si>
  <si>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</si>
  <si>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</si>
  <si>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</si>
  <si>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</si>
  <si>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</si>
  <si>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</si>
  <si>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</si>
  <si>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</si>
  <si>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</si>
  <si>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</si>
  <si>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</si>
  <si>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</si>
  <si>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</si>
  <si>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</si>
  <si>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</si>
  <si>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</si>
  <si>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</si>
  <si>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</si>
  <si>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</si>
  <si>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</si>
  <si>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</si>
  <si>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</si>
  <si>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</si>
  <si>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</si>
  <si>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</si>
  <si>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</si>
  <si>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</si>
  <si>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</si>
  <si>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</si>
  <si>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</si>
  <si>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</si>
  <si>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</si>
  <si>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</si>
  <si>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</si>
  <si>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</si>
  <si>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</si>
  <si>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</si>
  <si>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</si>
  <si>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</si>
  <si>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</si>
  <si>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</si>
  <si>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</si>
  <si>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</si>
  <si>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</si>
  <si>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</si>
  <si>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</si>
  <si>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</si>
  <si>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</si>
  <si>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</si>
  <si>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</si>
  <si>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</si>
  <si>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</si>
  <si>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</si>
  <si>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</si>
  <si>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</si>
  <si>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</si>
  <si>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</si>
  <si>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</si>
  <si>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</si>
  <si>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</si>
  <si>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</si>
  <si>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</si>
  <si>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</si>
  <si>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</si>
  <si>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</si>
  <si>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</si>
  <si>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</si>
  <si>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</si>
  <si>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</si>
  <si>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</si>
  <si>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</si>
  <si>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</si>
  <si>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</si>
  <si>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</si>
  <si>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</si>
  <si>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</si>
  <si>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</si>
  <si>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</si>
  <si>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</si>
  <si>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</si>
  <si>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</si>
  <si>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</si>
  <si>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</si>
  <si>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</si>
  <si>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</si>
  <si>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</si>
  <si>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</si>
  <si>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</si>
  <si>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</si>
  <si>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</si>
  <si>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</si>
  <si>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</si>
  <si>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</si>
  <si>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</si>
  <si>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</si>
  <si>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</si>
  <si>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</si>
  <si>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</si>
  <si>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</si>
  <si>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</si>
  <si>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</si>
  <si>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</si>
  <si>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</si>
  <si>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</si>
  <si>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</si>
  <si>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</si>
  <si>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</si>
  <si>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</si>
  <si>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</si>
  <si>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</si>
  <si>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</si>
  <si>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</si>
  <si>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</si>
  <si>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</si>
  <si>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</si>
  <si>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</si>
  <si>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</si>
  <si>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</si>
  <si>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</si>
  <si>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</si>
  <si>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</si>
  <si>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</si>
  <si>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</si>
  <si>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</si>
  <si>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</si>
  <si>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</si>
  <si>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</si>
  <si>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</si>
  <si>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</si>
  <si>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</si>
  <si>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</si>
  <si>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</si>
  <si>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</si>
  <si>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</si>
  <si>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</si>
  <si>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</si>
  <si>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</si>
  <si>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</si>
  <si>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</si>
  <si>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</si>
  <si>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</si>
  <si>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</si>
  <si>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</si>
  <si>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</si>
  <si>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</si>
  <si>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</si>
  <si>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</si>
  <si>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</si>
  <si>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</si>
  <si>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</si>
  <si>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</si>
  <si>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</si>
  <si>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</si>
  <si>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</si>
  <si>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</si>
  <si>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</si>
  <si>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</si>
  <si>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</si>
  <si>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</si>
  <si>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</si>
  <si>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</si>
  <si>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</si>
  <si>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</si>
  <si>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</si>
  <si>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</si>
  <si>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</si>
  <si>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</si>
  <si>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</si>
  <si>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</si>
  <si>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</si>
  <si>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</si>
  <si>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</si>
  <si>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</si>
  <si>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</si>
  <si>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</si>
  <si>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</si>
  <si>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</si>
  <si>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</si>
  <si>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</si>
  <si>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</si>
  <si>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</si>
  <si>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45899f97-6798-4fc9-a54d-c1d1de57cd1b</t>
  </si>
  <si>
    <t>Клапан предохранительный сбросной КПС-Н</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</si>
  <si>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</si>
  <si>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</si>
  <si>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</si>
  <si>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</si>
  <si>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</si>
  <si>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</si>
  <si>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bf42473a-6e5f-4e70-a99f-fbe8e5b51a59</t>
  </si>
  <si>
    <t>Клапан предохранительный сбросной</t>
  </si>
  <si>
    <t>f8ded1c7-3287-4941-84e4-195c6356dab9</t>
  </si>
  <si>
    <t>Регулятор давления газа</t>
  </si>
  <si>
    <t>8fba5ac8-6d39-4b6b-9ff4-318b7fc0a053</t>
  </si>
  <si>
    <t>bfb3a934-93d6-4ac6-b986-ef7b1e3c4947</t>
  </si>
  <si>
    <t>c4bdcd54-7ac4-4479-aa91-1ec13cbc5e78</t>
  </si>
  <si>
    <t>bcc50467-3bdc-4711-8e37-5e9cbec2cb10</t>
  </si>
  <si>
    <t>Запрос предложений в электронной форме</t>
  </si>
  <si>
    <t>f3a1d5f9-0808-4d36-90bd-49a1a3e6d7f8</t>
  </si>
  <si>
    <t>cbbca3fd-f126-455b-b72f-ff17f0436900</t>
  </si>
  <si>
    <t>842f29ba-a6db-11e9-83fb-005056b8f04c</t>
  </si>
  <si>
    <t xml:space="preserve">Регулятор давления газа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</si>
</sst>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229</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230</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228</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189</v>
      </c>
      <c r="AL3" s="86" t="s">
        <v>189</v>
      </c>
      <c r="AM3" s="87" t="s">
        <v>103</v>
      </c>
      <c r="AN3" s="86" t="s">
        <v>68</v>
      </c>
      <c r="AO3" s="67"/>
      <c r="AP3" s="68" t="s">
        <v>74</v>
      </c>
    </row>
    <row r="4" spans="1:42" ht="19.5" customHeight="1" x14ac:dyDescent="0.3">
      <c r="A4" s="1" t="s">
        <v>231</v>
      </c>
      <c r="B4" s="89"/>
      <c r="C4" s="89"/>
      <c r="D4" s="89">
        <v>252088</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SUM(AI9:AI47)*100/MAX(SUM(AA10:AA47),1)</f>
        <v>0</v>
      </c>
      <c r="S7" s="160" t="s">
        <v>211</v>
      </c>
      <c r="T7" s="160" t="s">
        <v>210</v>
      </c>
      <c r="AE7" s="167" t="s">
        <v>209</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205</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130</v>
      </c>
      <c r="S9" s="6" t="s">
        <v>131</v>
      </c>
      <c r="T9" s="158" t="s">
        <v>206</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194</v>
      </c>
      <c r="Z10" s="83"/>
      <c r="AJ10" s="66"/>
      <c r="AK10" s="66"/>
      <c r="AL10" s="66"/>
      <c r="AM10" s="66"/>
    </row>
    <row r="11" spans="1:42" ht="77.25" customHeight="1" x14ac:dyDescent="0.45">
      <c r="A11" s="200" t="s">
        <v>212</v>
      </c>
      <c r="B11" s="200">
        <v>1</v>
      </c>
      <c r="C11" s="200">
        <v>132</v>
      </c>
      <c r="D11" s="201" t="s">
        <v>213</v>
      </c>
      <c r="E11" s="202" t="s">
        <v>74</v>
      </c>
      <c r="F11" s="203" t="s">
        <v>74</v>
      </c>
      <c r="G11" s="204" t="s">
        <v>113</v>
      </c>
      <c r="H11" s="205" t="s">
        <v>113</v>
      </c>
      <c r="I11" s="206"/>
      <c r="J11" s="206" t="s">
        <v>214</v>
      </c>
      <c r="K11" s="207" t="s">
        <v>214</v>
      </c>
      <c r="L11" s="200" t="s">
        <v>215</v>
      </c>
      <c r="M11" s="200">
        <v>1</v>
      </c>
      <c r="N11" s="200" t="s">
        <v>216</v>
      </c>
      <c r="O11" s="208">
        <v>1</v>
      </c>
      <c r="P11" s="200" t="s">
        <v>217</v>
      </c>
      <c r="Q11" s="200" t="s">
        <v>218</v>
      </c>
      <c r="R11" s="203" t="s">
        <v>219</v>
      </c>
      <c r="S11" s="209">
        <v>2900</v>
      </c>
      <c r="T11" s="210">
        <v>0</v>
      </c>
      <c r="U11" s="211" t="s">
        <v>189</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AA17" si="0">Y11</f>
        <v>0</v>
      </c>
      <c r="AB11" s="213">
        <f t="shared" ref="AB11:AB17" si="1">X11</f>
        <v>0</v>
      </c>
      <c r="AC11" s="213">
        <f t="shared" ref="AC11:AC17" si="2">W11</f>
        <v>0</v>
      </c>
      <c r="AD11" s="214">
        <f t="shared" ref="AD11:AD17"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94</v>
      </c>
      <c r="AK11" s="66"/>
      <c r="AL11" s="66"/>
      <c r="AM11" s="66"/>
    </row>
    <row r="12" spans="1:42" ht="50.1" customHeight="1" x14ac:dyDescent="0.25">
      <c r="A12" s="200" t="s">
        <v>220</v>
      </c>
      <c r="B12" s="200">
        <v>2</v>
      </c>
      <c r="C12" s="200">
        <v>157</v>
      </c>
      <c r="D12" s="201" t="s">
        <v>221</v>
      </c>
      <c r="E12" s="202" t="s">
        <v>74</v>
      </c>
      <c r="F12" s="203" t="s">
        <v>74</v>
      </c>
      <c r="G12" s="204" t="s">
        <v>113</v>
      </c>
      <c r="H12" s="205" t="s">
        <v>113</v>
      </c>
      <c r="I12" s="206"/>
      <c r="J12" s="206" t="s">
        <v>214</v>
      </c>
      <c r="K12" s="207" t="s">
        <v>214</v>
      </c>
      <c r="L12" s="200" t="s">
        <v>215</v>
      </c>
      <c r="M12" s="200">
        <v>2</v>
      </c>
      <c r="N12" s="200" t="s">
        <v>216</v>
      </c>
      <c r="O12" s="208">
        <v>2</v>
      </c>
      <c r="P12" s="200" t="s">
        <v>217</v>
      </c>
      <c r="Q12" s="200" t="s">
        <v>218</v>
      </c>
      <c r="R12" s="203" t="s">
        <v>219</v>
      </c>
      <c r="S12" s="209">
        <v>9200</v>
      </c>
      <c r="T12" s="210">
        <v>0</v>
      </c>
      <c r="U12" s="211" t="s">
        <v>189</v>
      </c>
      <c r="V12" s="209">
        <v>0</v>
      </c>
      <c r="W12" s="212">
        <f>ROUND(ROUND(T12,2)*ROUND(M12,3),2)</f>
        <v>0</v>
      </c>
      <c r="X12" s="212">
        <f>ROUND(W12*IF(UPPER(U12)="20%",20,1)*IF(UPPER(U12)="18%",18,1)*IF(UPPER(U12)="10%",10,1)*IF(UPPER(U12)="НДС не облагается",0,1)/100,2)</f>
        <v>0</v>
      </c>
      <c r="Y12" s="212">
        <f>ROUND(X12+W12,2)</f>
        <v>0</v>
      </c>
      <c r="Z12" s="213">
        <f>IF(T12&gt;IF(V12=0,T12,V12),1,0)</f>
        <v>0</v>
      </c>
      <c r="AA12" s="213">
        <f t="shared" si="0"/>
        <v>0</v>
      </c>
      <c r="AB12" s="213">
        <f t="shared" si="1"/>
        <v>0</v>
      </c>
      <c r="AC12" s="213">
        <f t="shared" si="2"/>
        <v>0</v>
      </c>
      <c r="AD12" s="214">
        <f t="shared" si="3"/>
        <v>1</v>
      </c>
      <c r="AE12" s="214">
        <f>IF(AND(E12="Да",OR(AND(F12 = "Да",ISBLANK(G12)),AND(F12 = "Да", G12 = "В соответствии с техническим заданием"),AND(F12 = "Нет",NOT(G12 = "В соответствии с техническим заданием")))),1,0)</f>
        <v>0</v>
      </c>
      <c r="AF12" s="215">
        <f>IF(AND(E12="Да",OR(AND(F12 = "Да",ISBLANK(H12)),AND(F12 = "Да", H12 = "В соответствии с техническим заданием"),AND(F12 = "Нет",NOT(H12 = "В соответствии с техническим заданием")))),1,0)</f>
        <v>0</v>
      </c>
      <c r="AG12" s="215">
        <f>IF(OR(AND(E12="Нет",F12="Нет"),AND(E12="Да",F12="Нет"),AND(E12="Да",F12="Да")),0,1)</f>
        <v>0</v>
      </c>
      <c r="AH12" s="215">
        <f>IF(AND(R12="Россия"),1,0)</f>
        <v>0</v>
      </c>
      <c r="AI12" s="215">
        <f>AA12*AH12</f>
        <v>0</v>
      </c>
    </row>
    <row r="13" spans="1:42" ht="50.1" customHeight="1" x14ac:dyDescent="0.25">
      <c r="A13" s="200" t="s">
        <v>222</v>
      </c>
      <c r="B13" s="200">
        <v>3</v>
      </c>
      <c r="C13" s="200">
        <v>9983</v>
      </c>
      <c r="D13" s="201" t="s">
        <v>232</v>
      </c>
      <c r="E13" s="202" t="s">
        <v>74</v>
      </c>
      <c r="F13" s="203" t="s">
        <v>74</v>
      </c>
      <c r="G13" s="204" t="s">
        <v>113</v>
      </c>
      <c r="H13" s="205" t="s">
        <v>113</v>
      </c>
      <c r="I13" s="206"/>
      <c r="J13" s="206" t="s">
        <v>214</v>
      </c>
      <c r="K13" s="207" t="s">
        <v>214</v>
      </c>
      <c r="L13" s="200" t="s">
        <v>215</v>
      </c>
      <c r="M13" s="200">
        <v>1</v>
      </c>
      <c r="N13" s="200" t="s">
        <v>216</v>
      </c>
      <c r="O13" s="208">
        <v>1</v>
      </c>
      <c r="P13" s="200" t="s">
        <v>217</v>
      </c>
      <c r="Q13" s="200" t="s">
        <v>218</v>
      </c>
      <c r="R13" s="203" t="s">
        <v>219</v>
      </c>
      <c r="S13" s="209">
        <v>24900</v>
      </c>
      <c r="T13" s="210">
        <v>0</v>
      </c>
      <c r="U13" s="211" t="s">
        <v>189</v>
      </c>
      <c r="V13" s="209">
        <v>0</v>
      </c>
      <c r="W13" s="212">
        <f>ROUND(ROUND(T13,2)*ROUND(M13,3),2)</f>
        <v>0</v>
      </c>
      <c r="X13" s="212">
        <f>ROUND(W13*IF(UPPER(U13)="20%",20,1)*IF(UPPER(U13)="18%",18,1)*IF(UPPER(U13)="10%",10,1)*IF(UPPER(U13)="НДС не облагается",0,1)/100,2)</f>
        <v>0</v>
      </c>
      <c r="Y13" s="212">
        <f>ROUND(X13+W13,2)</f>
        <v>0</v>
      </c>
      <c r="Z13" s="213">
        <f>IF(T13&gt;IF(V13=0,T13,V13),1,0)</f>
        <v>0</v>
      </c>
      <c r="AA13" s="213">
        <f t="shared" si="0"/>
        <v>0</v>
      </c>
      <c r="AB13" s="213">
        <f t="shared" si="1"/>
        <v>0</v>
      </c>
      <c r="AC13" s="213">
        <f t="shared" si="2"/>
        <v>0</v>
      </c>
      <c r="AD13" s="214">
        <f t="shared" si="3"/>
        <v>1</v>
      </c>
      <c r="AE13" s="214">
        <f>IF(AND(E13="Да",OR(AND(F13 = "Да",ISBLANK(G13)),AND(F13 = "Да", G13 = "В соответствии с техническим заданием"),AND(F13 = "Нет",NOT(G13 = "В соответствии с техническим заданием")))),1,0)</f>
        <v>0</v>
      </c>
      <c r="AF13" s="215">
        <f>IF(AND(E13="Да",OR(AND(F13 = "Да",ISBLANK(H13)),AND(F13 = "Да", H13 = "В соответствии с техническим заданием"),AND(F13 = "Нет",NOT(H13 = "В соответствии с техническим заданием")))),1,0)</f>
        <v>0</v>
      </c>
      <c r="AG13" s="215">
        <f>IF(OR(AND(E13="Нет",F13="Нет"),AND(E13="Да",F13="Нет"),AND(E13="Да",F13="Да")),0,1)</f>
        <v>0</v>
      </c>
      <c r="AH13" s="215">
        <f>IF(AND(R13="Россия"),1,0)</f>
        <v>0</v>
      </c>
      <c r="AI13" s="215">
        <f>AA13*AH13</f>
        <v>0</v>
      </c>
    </row>
    <row r="14" spans="1:42" ht="50.1" customHeight="1" x14ac:dyDescent="0.25">
      <c r="A14" s="200" t="s">
        <v>224</v>
      </c>
      <c r="B14" s="200">
        <v>4</v>
      </c>
      <c r="C14" s="200">
        <v>9901</v>
      </c>
      <c r="D14" s="201" t="s">
        <v>223</v>
      </c>
      <c r="E14" s="202" t="s">
        <v>74</v>
      </c>
      <c r="F14" s="203" t="s">
        <v>74</v>
      </c>
      <c r="G14" s="204" t="s">
        <v>113</v>
      </c>
      <c r="H14" s="205" t="s">
        <v>113</v>
      </c>
      <c r="I14" s="206"/>
      <c r="J14" s="206" t="s">
        <v>214</v>
      </c>
      <c r="K14" s="207" t="s">
        <v>214</v>
      </c>
      <c r="L14" s="200" t="s">
        <v>215</v>
      </c>
      <c r="M14" s="200">
        <v>2</v>
      </c>
      <c r="N14" s="200" t="s">
        <v>216</v>
      </c>
      <c r="O14" s="208">
        <v>2</v>
      </c>
      <c r="P14" s="200" t="s">
        <v>217</v>
      </c>
      <c r="Q14" s="200" t="s">
        <v>218</v>
      </c>
      <c r="R14" s="203" t="s">
        <v>219</v>
      </c>
      <c r="S14" s="209">
        <v>19800</v>
      </c>
      <c r="T14" s="210">
        <v>0</v>
      </c>
      <c r="U14" s="211" t="s">
        <v>189</v>
      </c>
      <c r="V14" s="209">
        <v>0</v>
      </c>
      <c r="W14" s="212">
        <f>ROUND(ROUND(T14,2)*ROUND(M14,3),2)</f>
        <v>0</v>
      </c>
      <c r="X14" s="212">
        <f>ROUND(W14*IF(UPPER(U14)="20%",20,1)*IF(UPPER(U14)="18%",18,1)*IF(UPPER(U14)="10%",10,1)*IF(UPPER(U14)="НДС не облагается",0,1)/100,2)</f>
        <v>0</v>
      </c>
      <c r="Y14" s="212">
        <f>ROUND(X14+W14,2)</f>
        <v>0</v>
      </c>
      <c r="Z14" s="213">
        <f>IF(T14&gt;IF(V14=0,T14,V14),1,0)</f>
        <v>0</v>
      </c>
      <c r="AA14" s="213">
        <f t="shared" si="0"/>
        <v>0</v>
      </c>
      <c r="AB14" s="213">
        <f t="shared" si="1"/>
        <v>0</v>
      </c>
      <c r="AC14" s="213">
        <f t="shared" si="2"/>
        <v>0</v>
      </c>
      <c r="AD14" s="214">
        <f t="shared" si="3"/>
        <v>1</v>
      </c>
      <c r="AE14" s="214">
        <f>IF(AND(E14="Да",OR(AND(F14 = "Да",ISBLANK(G14)),AND(F14 = "Да", G14 = "В соответствии с техническим заданием"),AND(F14 = "Нет",NOT(G14 = "В соответствии с техническим заданием")))),1,0)</f>
        <v>0</v>
      </c>
      <c r="AF14" s="215">
        <f>IF(AND(E14="Да",OR(AND(F14 = "Да",ISBLANK(H14)),AND(F14 = "Да", H14 = "В соответствии с техническим заданием"),AND(F14 = "Нет",NOT(H14 = "В соответствии с техническим заданием")))),1,0)</f>
        <v>0</v>
      </c>
      <c r="AG14" s="215">
        <f>IF(OR(AND(E14="Нет",F14="Нет"),AND(E14="Да",F14="Нет"),AND(E14="Да",F14="Да")),0,1)</f>
        <v>0</v>
      </c>
      <c r="AH14" s="215">
        <f>IF(AND(R14="Россия"),1,0)</f>
        <v>0</v>
      </c>
      <c r="AI14" s="215">
        <f>AA14*AH14</f>
        <v>0</v>
      </c>
    </row>
    <row r="15" spans="1:42" ht="50.1" customHeight="1" x14ac:dyDescent="0.25">
      <c r="A15" s="200" t="s">
        <v>225</v>
      </c>
      <c r="B15" s="200">
        <v>5</v>
      </c>
      <c r="C15" s="200">
        <v>52721</v>
      </c>
      <c r="D15" s="201" t="s">
        <v>232</v>
      </c>
      <c r="E15" s="202" t="s">
        <v>74</v>
      </c>
      <c r="F15" s="203" t="s">
        <v>74</v>
      </c>
      <c r="G15" s="204" t="s">
        <v>113</v>
      </c>
      <c r="H15" s="205" t="s">
        <v>113</v>
      </c>
      <c r="I15" s="206"/>
      <c r="J15" s="206" t="s">
        <v>214</v>
      </c>
      <c r="K15" s="207" t="s">
        <v>214</v>
      </c>
      <c r="L15" s="200" t="s">
        <v>215</v>
      </c>
      <c r="M15" s="200">
        <v>1</v>
      </c>
      <c r="N15" s="200" t="s">
        <v>216</v>
      </c>
      <c r="O15" s="208">
        <v>1</v>
      </c>
      <c r="P15" s="200" t="s">
        <v>217</v>
      </c>
      <c r="Q15" s="200" t="s">
        <v>218</v>
      </c>
      <c r="R15" s="203" t="s">
        <v>219</v>
      </c>
      <c r="S15" s="209">
        <v>23000</v>
      </c>
      <c r="T15" s="210">
        <v>0</v>
      </c>
      <c r="U15" s="211" t="s">
        <v>189</v>
      </c>
      <c r="V15" s="209">
        <v>0</v>
      </c>
      <c r="W15" s="212">
        <f>ROUND(ROUND(T15,2)*ROUND(M15,3),2)</f>
        <v>0</v>
      </c>
      <c r="X15" s="212">
        <f>ROUND(W15*IF(UPPER(U15)="20%",20,1)*IF(UPPER(U15)="18%",18,1)*IF(UPPER(U15)="10%",10,1)*IF(UPPER(U15)="НДС не облагается",0,1)/100,2)</f>
        <v>0</v>
      </c>
      <c r="Y15" s="212">
        <f>ROUND(X15+W15,2)</f>
        <v>0</v>
      </c>
      <c r="Z15" s="213">
        <f>IF(T15&gt;IF(V15=0,T15,V15),1,0)</f>
        <v>0</v>
      </c>
      <c r="AA15" s="213">
        <f t="shared" si="0"/>
        <v>0</v>
      </c>
      <c r="AB15" s="213">
        <f t="shared" si="1"/>
        <v>0</v>
      </c>
      <c r="AC15" s="213">
        <f t="shared" si="2"/>
        <v>0</v>
      </c>
      <c r="AD15" s="214">
        <f t="shared" si="3"/>
        <v>1</v>
      </c>
      <c r="AE15" s="214">
        <f>IF(AND(E15="Да",OR(AND(F15 = "Да",ISBLANK(G15)),AND(F15 = "Да", G15 = "В соответствии с техническим заданием"),AND(F15 = "Нет",NOT(G15 = "В соответствии с техническим заданием")))),1,0)</f>
        <v>0</v>
      </c>
      <c r="AF15" s="215">
        <f>IF(AND(E15="Да",OR(AND(F15 = "Да",ISBLANK(H15)),AND(F15 = "Да", H15 = "В соответствии с техническим заданием"),AND(F15 = "Нет",NOT(H15 = "В соответствии с техническим заданием")))),1,0)</f>
        <v>0</v>
      </c>
      <c r="AG15" s="215">
        <f>IF(OR(AND(E15="Нет",F15="Нет"),AND(E15="Да",F15="Нет"),AND(E15="Да",F15="Да")),0,1)</f>
        <v>0</v>
      </c>
      <c r="AH15" s="215">
        <f>IF(AND(R15="Россия"),1,0)</f>
        <v>0</v>
      </c>
      <c r="AI15" s="215">
        <f>AA15*AH15</f>
        <v>0</v>
      </c>
    </row>
    <row r="16" spans="1:42" ht="50.1" customHeight="1" x14ac:dyDescent="0.25">
      <c r="A16" s="200" t="s">
        <v>226</v>
      </c>
      <c r="B16" s="200">
        <v>6</v>
      </c>
      <c r="C16" s="200">
        <v>9871</v>
      </c>
      <c r="D16" s="201" t="s">
        <v>223</v>
      </c>
      <c r="E16" s="202" t="s">
        <v>74</v>
      </c>
      <c r="F16" s="203" t="s">
        <v>74</v>
      </c>
      <c r="G16" s="204" t="s">
        <v>113</v>
      </c>
      <c r="H16" s="205" t="s">
        <v>113</v>
      </c>
      <c r="I16" s="206"/>
      <c r="J16" s="206" t="s">
        <v>214</v>
      </c>
      <c r="K16" s="207" t="s">
        <v>214</v>
      </c>
      <c r="L16" s="200" t="s">
        <v>215</v>
      </c>
      <c r="M16" s="200">
        <v>2</v>
      </c>
      <c r="N16" s="200" t="s">
        <v>216</v>
      </c>
      <c r="O16" s="208">
        <v>2</v>
      </c>
      <c r="P16" s="200" t="s">
        <v>217</v>
      </c>
      <c r="Q16" s="200" t="s">
        <v>218</v>
      </c>
      <c r="R16" s="203" t="s">
        <v>219</v>
      </c>
      <c r="S16" s="209">
        <v>17600</v>
      </c>
      <c r="T16" s="210">
        <v>0</v>
      </c>
      <c r="U16" s="211" t="s">
        <v>189</v>
      </c>
      <c r="V16" s="209">
        <v>0</v>
      </c>
      <c r="W16" s="212">
        <f>ROUND(ROUND(T16,2)*ROUND(M16,3),2)</f>
        <v>0</v>
      </c>
      <c r="X16" s="212">
        <f>ROUND(W16*IF(UPPER(U16)="20%",20,1)*IF(UPPER(U16)="18%",18,1)*IF(UPPER(U16)="10%",10,1)*IF(UPPER(U16)="НДС не облагается",0,1)/100,2)</f>
        <v>0</v>
      </c>
      <c r="Y16" s="212">
        <f>ROUND(X16+W16,2)</f>
        <v>0</v>
      </c>
      <c r="Z16" s="213">
        <f>IF(T16&gt;IF(V16=0,T16,V16),1,0)</f>
        <v>0</v>
      </c>
      <c r="AA16" s="213">
        <f t="shared" si="0"/>
        <v>0</v>
      </c>
      <c r="AB16" s="213">
        <f t="shared" si="1"/>
        <v>0</v>
      </c>
      <c r="AC16" s="213">
        <f t="shared" si="2"/>
        <v>0</v>
      </c>
      <c r="AD16" s="214">
        <f t="shared" si="3"/>
        <v>1</v>
      </c>
      <c r="AE16" s="214">
        <f>IF(AND(E16="Да",OR(AND(F16 = "Да",ISBLANK(G16)),AND(F16 = "Да", G16 = "В соответствии с техническим заданием"),AND(F16 = "Нет",NOT(G16 = "В соответствии с техническим заданием")))),1,0)</f>
        <v>0</v>
      </c>
      <c r="AF16" s="215">
        <f>IF(AND(E16="Да",OR(AND(F16 = "Да",ISBLANK(H16)),AND(F16 = "Да", H16 = "В соответствии с техническим заданием"),AND(F16 = "Нет",NOT(H16 = "В соответствии с техническим заданием")))),1,0)</f>
        <v>0</v>
      </c>
      <c r="AG16" s="215">
        <f>IF(OR(AND(E16="Нет",F16="Нет"),AND(E16="Да",F16="Нет"),AND(E16="Да",F16="Да")),0,1)</f>
        <v>0</v>
      </c>
      <c r="AH16" s="215">
        <f>IF(AND(R16="Россия"),1,0)</f>
        <v>0</v>
      </c>
      <c r="AI16" s="215">
        <f>AA16*AH16</f>
        <v>0</v>
      </c>
    </row>
    <row r="17" spans="1:35" ht="50.1" customHeight="1" x14ac:dyDescent="0.25">
      <c r="A17" s="200" t="s">
        <v>227</v>
      </c>
      <c r="B17" s="200">
        <v>7</v>
      </c>
      <c r="C17" s="200">
        <v>9925</v>
      </c>
      <c r="D17" s="201" t="s">
        <v>223</v>
      </c>
      <c r="E17" s="202" t="s">
        <v>74</v>
      </c>
      <c r="F17" s="203" t="s">
        <v>74</v>
      </c>
      <c r="G17" s="204" t="s">
        <v>113</v>
      </c>
      <c r="H17" s="205" t="s">
        <v>113</v>
      </c>
      <c r="I17" s="206"/>
      <c r="J17" s="206" t="s">
        <v>214</v>
      </c>
      <c r="K17" s="207" t="s">
        <v>214</v>
      </c>
      <c r="L17" s="200" t="s">
        <v>215</v>
      </c>
      <c r="M17" s="200">
        <v>1</v>
      </c>
      <c r="N17" s="200" t="s">
        <v>216</v>
      </c>
      <c r="O17" s="208">
        <v>1</v>
      </c>
      <c r="P17" s="200" t="s">
        <v>217</v>
      </c>
      <c r="Q17" s="200" t="s">
        <v>218</v>
      </c>
      <c r="R17" s="203" t="s">
        <v>219</v>
      </c>
      <c r="S17" s="209">
        <v>11900</v>
      </c>
      <c r="T17" s="210">
        <v>0</v>
      </c>
      <c r="U17" s="211" t="s">
        <v>189</v>
      </c>
      <c r="V17" s="209">
        <v>0</v>
      </c>
      <c r="W17" s="212">
        <f>ROUND(ROUND(T17,2)*ROUND(M17,3),2)</f>
        <v>0</v>
      </c>
      <c r="X17" s="212">
        <f>ROUND(W17*IF(UPPER(U17)="20%",20,1)*IF(UPPER(U17)="18%",18,1)*IF(UPPER(U17)="10%",10,1)*IF(UPPER(U17)="НДС не облагается",0,1)/100,2)</f>
        <v>0</v>
      </c>
      <c r="Y17" s="212">
        <f>ROUND(X17+W17,2)</f>
        <v>0</v>
      </c>
      <c r="Z17" s="213">
        <f>IF(T17&gt;IF(V17=0,T17,V17),1,0)</f>
        <v>0</v>
      </c>
      <c r="AA17" s="213">
        <f t="shared" si="0"/>
        <v>0</v>
      </c>
      <c r="AB17" s="213">
        <f t="shared" si="1"/>
        <v>0</v>
      </c>
      <c r="AC17" s="213">
        <f t="shared" si="2"/>
        <v>0</v>
      </c>
      <c r="AD17" s="214">
        <f t="shared" si="3"/>
        <v>1</v>
      </c>
      <c r="AE17" s="214">
        <f>IF(AND(E17="Да",OR(AND(F17 = "Да",ISBLANK(G17)),AND(F17 = "Да", G17 = "В соответствии с техническим заданием"),AND(F17 = "Нет",NOT(G17 = "В соответствии с техническим заданием")))),1,0)</f>
        <v>0</v>
      </c>
      <c r="AF17" s="215">
        <f>IF(AND(E17="Да",OR(AND(F17 = "Да",ISBLANK(H17)),AND(F17 = "Да", H17 = "В соответствии с техническим заданием"),AND(F17 = "Нет",NOT(H17 = "В соответствии с техническим заданием")))),1,0)</f>
        <v>0</v>
      </c>
      <c r="AG17" s="215">
        <f>IF(OR(AND(E17="Нет",F17="Нет"),AND(E17="Да",F17="Нет"),AND(E17="Да",F17="Да")),0,1)</f>
        <v>0</v>
      </c>
      <c r="AH17" s="215">
        <f>IF(AND(R17="Россия"),1,0)</f>
        <v>0</v>
      </c>
      <c r="AI17" s="215">
        <f>AA17*AH17</f>
        <v>0</v>
      </c>
    </row>
    <row r="18" spans="1:35" ht="50.1" customHeight="1" x14ac:dyDescent="0.25">
      <c r="A18" s="164" t="s">
        <v>101</v>
      </c>
      <c r="B18" s="164"/>
      <c r="C18" s="164"/>
      <c r="D18" s="164"/>
      <c r="E18" s="164"/>
      <c r="F18" s="164"/>
      <c r="G18" s="164"/>
      <c r="H18" s="164"/>
      <c r="I18" s="164"/>
      <c r="J18" s="164"/>
      <c r="K18" s="164"/>
      <c r="L18" s="164"/>
      <c r="M18" s="164"/>
      <c r="N18" s="164"/>
      <c r="O18" s="164"/>
      <c r="P18" s="164"/>
      <c r="Q18" s="164"/>
      <c r="R18" s="164"/>
      <c r="S18" s="164"/>
      <c r="T18" s="164"/>
      <c r="U18" s="164"/>
      <c r="V18" s="164"/>
      <c r="W18" s="164"/>
      <c r="X18" s="165"/>
      <c r="Y18" s="103">
        <f>SUM(AA8:AA27)</f>
        <v>0</v>
      </c>
      <c r="Z18" s="85"/>
      <c r="AA18" s="84"/>
      <c r="AB18" s="84"/>
      <c r="AC18" s="84"/>
      <c r="AD18" s="84"/>
    </row>
    <row r="19" spans="1:35" ht="50.1" customHeight="1" x14ac:dyDescent="0.25">
      <c r="A19" s="166" t="s">
        <v>102</v>
      </c>
      <c r="B19" s="164"/>
      <c r="C19" s="164"/>
      <c r="D19" s="164"/>
      <c r="E19" s="164"/>
      <c r="F19" s="164"/>
      <c r="G19" s="164"/>
      <c r="H19" s="164"/>
      <c r="I19" s="164"/>
      <c r="J19" s="164"/>
      <c r="K19" s="164"/>
      <c r="L19" s="164"/>
      <c r="M19" s="164"/>
      <c r="N19" s="164"/>
      <c r="O19" s="164"/>
      <c r="P19" s="164"/>
      <c r="Q19" s="164"/>
      <c r="R19" s="164"/>
      <c r="S19" s="164"/>
      <c r="T19" s="164"/>
      <c r="U19" s="164"/>
      <c r="V19" s="164"/>
      <c r="W19" s="164"/>
      <c r="X19" s="165"/>
      <c r="Y19" s="103">
        <f>SUM(AC10:AC20)</f>
        <v>0</v>
      </c>
      <c r="Z19" s="85"/>
      <c r="AA19" s="84"/>
      <c r="AB19" s="84"/>
      <c r="AC19" s="84"/>
      <c r="AD19" s="84"/>
    </row>
    <row r="20" spans="1:35" ht="50.1" customHeight="1" x14ac:dyDescent="0.25">
      <c r="A20" s="166" t="s">
        <v>70</v>
      </c>
      <c r="B20" s="164"/>
      <c r="C20" s="164"/>
      <c r="D20" s="164"/>
      <c r="E20" s="164"/>
      <c r="F20" s="164"/>
      <c r="G20" s="164"/>
      <c r="H20" s="164"/>
      <c r="I20" s="164"/>
      <c r="J20" s="164"/>
      <c r="K20" s="164"/>
      <c r="L20" s="164"/>
      <c r="M20" s="164"/>
      <c r="N20" s="164"/>
      <c r="O20" s="164"/>
      <c r="P20" s="164"/>
      <c r="Q20" s="164"/>
      <c r="R20" s="164"/>
      <c r="S20" s="164"/>
      <c r="T20" s="164"/>
      <c r="U20" s="164"/>
      <c r="V20" s="164"/>
      <c r="W20" s="164"/>
      <c r="X20" s="165"/>
      <c r="Y20" s="103">
        <f>SUM(AB:AB)</f>
        <v>0</v>
      </c>
      <c r="Z20" s="85"/>
      <c r="AA20" s="84"/>
      <c r="AB20" s="84"/>
      <c r="AC20" s="84"/>
      <c r="AD20" s="84"/>
    </row>
    <row r="21" spans="1:35" ht="50.1" customHeight="1" x14ac:dyDescent="0.25">
      <c r="B21" s="138" t="str">
        <f>AL7</f>
        <v xml:space="preserve">*Цена предложения: включает в себя стоимость тары, упаковки, маркировки, погрузо-разгрузочные работы, все налоги, пошлины, </v>
      </c>
      <c r="C21" s="17"/>
      <c r="D21" s="76"/>
      <c r="E21" s="76"/>
      <c r="F21" s="76"/>
      <c r="G21" s="76"/>
      <c r="H21" s="76"/>
      <c r="I21" s="77"/>
      <c r="J21" s="77"/>
      <c r="K21" s="77"/>
      <c r="L21" s="77"/>
      <c r="M21" s="77"/>
      <c r="N21" s="77"/>
      <c r="O21" s="77"/>
      <c r="P21" s="77"/>
      <c r="Q21" s="77"/>
      <c r="R21" s="77"/>
      <c r="S21" s="77"/>
      <c r="T21" s="78"/>
      <c r="U21" s="78"/>
      <c r="V21" s="78"/>
      <c r="W21" s="78"/>
      <c r="X21" s="78"/>
      <c r="Y21" s="79"/>
      <c r="Z21" s="79"/>
    </row>
    <row r="22" spans="1:35" ht="50.1" customHeight="1" x14ac:dyDescent="0.25">
      <c r="B22"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22" s="80"/>
      <c r="E22" s="80"/>
      <c r="F22" s="80"/>
      <c r="G22" s="80"/>
      <c r="H22" s="80"/>
      <c r="I22" s="75"/>
      <c r="J22" s="75"/>
      <c r="K22" s="75"/>
      <c r="L22" s="75"/>
      <c r="M22" s="75"/>
      <c r="N22" s="75"/>
      <c r="O22" s="75"/>
      <c r="P22" s="75"/>
      <c r="Q22" s="75"/>
      <c r="R22" s="75"/>
      <c r="S22" s="75"/>
      <c r="T22" s="81"/>
      <c r="U22" s="81"/>
      <c r="V22" s="81"/>
      <c r="W22" s="81"/>
      <c r="X22" s="81"/>
      <c r="Y22" s="82"/>
      <c r="Z22" s="82"/>
    </row>
    <row r="23" spans="1:35" ht="50.1" customHeight="1" x14ac:dyDescent="0.25">
      <c r="H23" s="19"/>
      <c r="I23" s="18"/>
      <c r="J23" s="18"/>
      <c r="K23" s="18"/>
      <c r="T23" s="21"/>
      <c r="U23" s="21"/>
      <c r="V23" s="21"/>
      <c r="W23" s="21"/>
      <c r="X23" s="21"/>
      <c r="Y23" s="10"/>
      <c r="Z23" s="10"/>
    </row>
    <row r="24" spans="1:35" ht="50.1" customHeight="1" x14ac:dyDescent="0.25">
      <c r="A24" s="13"/>
      <c r="B24" s="13"/>
      <c r="C24" s="13"/>
      <c r="D24" s="1" t="s">
        <v>20</v>
      </c>
      <c r="E24" s="38"/>
      <c r="F24" s="38"/>
      <c r="G24" s="37"/>
      <c r="H24" s="18" t="s">
        <v>60</v>
      </c>
      <c r="I24" s="19"/>
      <c r="J24" s="19"/>
      <c r="K24" s="20"/>
      <c r="L24" s="14"/>
      <c r="M24" s="14"/>
      <c r="N24" s="14"/>
      <c r="O24" s="14"/>
      <c r="P24" s="14"/>
      <c r="Q24" s="14"/>
      <c r="R24" s="14"/>
      <c r="S24" s="14"/>
      <c r="T24" s="20"/>
      <c r="U24" s="20"/>
      <c r="V24" s="20"/>
      <c r="W24" s="20"/>
      <c r="X24" s="20"/>
      <c r="Y24" s="14"/>
      <c r="Z24" s="14"/>
      <c r="AA24" s="71"/>
    </row>
    <row r="25" spans="1:35" ht="50.1" customHeight="1" x14ac:dyDescent="0.25">
      <c r="D25" s="37" t="s">
        <v>8</v>
      </c>
      <c r="E25" s="1"/>
      <c r="F25" s="1"/>
      <c r="G25" s="1"/>
      <c r="H25" s="18"/>
      <c r="I25" s="19"/>
      <c r="J25" s="19"/>
      <c r="K25" s="18"/>
      <c r="T25" s="22"/>
      <c r="U25" s="22"/>
      <c r="V25" s="22"/>
      <c r="W25" s="22"/>
      <c r="X25" s="22"/>
    </row>
    <row r="26" spans="1:35" ht="50.1" customHeight="1" x14ac:dyDescent="0.25">
      <c r="D26" s="1" t="s">
        <v>9</v>
      </c>
      <c r="E26" s="1"/>
      <c r="F26" s="1"/>
      <c r="G26" s="1"/>
      <c r="H26" s="18"/>
      <c r="I26" s="19"/>
      <c r="J26" s="19"/>
      <c r="K26" s="18"/>
      <c r="T26" s="22"/>
      <c r="U26" s="22"/>
      <c r="V26" s="22"/>
      <c r="W26" s="22"/>
      <c r="X26" s="22"/>
    </row>
    <row r="27" spans="1:35" ht="50.1" customHeight="1" x14ac:dyDescent="0.25">
      <c r="H27" s="19"/>
      <c r="I27" s="18"/>
      <c r="J27" s="18"/>
      <c r="K27" s="18"/>
      <c r="T27" s="22"/>
      <c r="U27" s="22"/>
      <c r="V27" s="22"/>
      <c r="W27" s="22"/>
      <c r="X27" s="22"/>
      <c r="Y27" s="10"/>
      <c r="Z27" s="10"/>
    </row>
    <row r="28" spans="1:35" ht="50.1" customHeight="1" x14ac:dyDescent="0.25">
      <c r="H28" s="19"/>
      <c r="I28" s="18"/>
      <c r="J28" s="18"/>
      <c r="K28" s="18"/>
      <c r="T28" s="22"/>
      <c r="U28" s="22"/>
      <c r="V28" s="22"/>
      <c r="W28" s="22"/>
      <c r="X28" s="22"/>
      <c r="Y28" s="10"/>
      <c r="Z28" s="10"/>
    </row>
    <row r="29" spans="1:35" ht="50.1" customHeight="1" x14ac:dyDescent="0.25">
      <c r="H29" s="19"/>
      <c r="I29" s="18"/>
      <c r="J29" s="18"/>
      <c r="K29" s="18"/>
      <c r="T29" s="22"/>
      <c r="U29" s="22"/>
      <c r="V29" s="22"/>
      <c r="W29" s="22"/>
      <c r="X29" s="22"/>
      <c r="Y29" s="10"/>
      <c r="Z29" s="10"/>
    </row>
    <row r="30" spans="1:35" ht="50.1" customHeight="1" x14ac:dyDescent="0.25">
      <c r="H30" s="19"/>
      <c r="I30" s="18"/>
      <c r="J30" s="18"/>
      <c r="K30" s="18"/>
      <c r="T30" s="22"/>
      <c r="U30" s="22"/>
      <c r="V30" s="22"/>
      <c r="W30" s="22"/>
      <c r="X30" s="22"/>
      <c r="Y30" s="10"/>
      <c r="Z30" s="10"/>
    </row>
    <row r="31" spans="1:35" ht="50.1" customHeight="1" x14ac:dyDescent="0.25">
      <c r="H31" s="19"/>
      <c r="I31" s="18"/>
      <c r="J31" s="18"/>
      <c r="K31" s="18"/>
      <c r="T31" s="22"/>
      <c r="U31" s="22"/>
      <c r="V31" s="22"/>
      <c r="W31" s="22"/>
      <c r="X31" s="22"/>
      <c r="Y31" s="10"/>
      <c r="Z31" s="10"/>
    </row>
    <row r="32" spans="1:35"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0"/>
      <c r="Z760" s="10"/>
    </row>
    <row r="761" spans="8:26" ht="50.1" customHeight="1" x14ac:dyDescent="0.25">
      <c r="H761" s="19"/>
      <c r="I761" s="18"/>
      <c r="J761" s="18"/>
      <c r="K761" s="18"/>
      <c r="T761" s="22"/>
      <c r="U761" s="22"/>
      <c r="V761" s="22"/>
      <c r="W761" s="22"/>
      <c r="X761" s="22"/>
      <c r="Y761" s="10"/>
      <c r="Z761" s="10"/>
    </row>
    <row r="762" spans="8:26" ht="50.1" customHeight="1" x14ac:dyDescent="0.25">
      <c r="H762" s="19"/>
      <c r="I762" s="18"/>
      <c r="J762" s="18"/>
      <c r="K762" s="18"/>
      <c r="T762" s="22"/>
      <c r="U762" s="22"/>
      <c r="V762" s="22"/>
      <c r="W762" s="22"/>
      <c r="X762" s="22"/>
      <c r="Y762" s="10"/>
      <c r="Z762" s="10"/>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H1000" s="19"/>
      <c r="I1000" s="18"/>
      <c r="J1000" s="18"/>
      <c r="K1000" s="18"/>
      <c r="T1000" s="22"/>
      <c r="U1000" s="22"/>
      <c r="V1000" s="22"/>
      <c r="W1000" s="22"/>
      <c r="X1000" s="22"/>
      <c r="Y1000" s="11"/>
      <c r="Z1000" s="11"/>
    </row>
    <row r="1001" spans="8:26" ht="50.1" customHeight="1" x14ac:dyDescent="0.25">
      <c r="H1001" s="19"/>
      <c r="I1001" s="18"/>
      <c r="J1001" s="18"/>
      <c r="K1001" s="18"/>
      <c r="T1001" s="22"/>
      <c r="U1001" s="22"/>
      <c r="V1001" s="22"/>
      <c r="W1001" s="22"/>
      <c r="X1001" s="22"/>
      <c r="Y1001" s="11"/>
      <c r="Z1001" s="11"/>
    </row>
    <row r="1002" spans="8:26" ht="50.1" customHeight="1" x14ac:dyDescent="0.25">
      <c r="H1002" s="19"/>
      <c r="I1002" s="18"/>
      <c r="J1002" s="18"/>
      <c r="K1002" s="18"/>
      <c r="T1002" s="22"/>
      <c r="U1002" s="22"/>
      <c r="V1002" s="22"/>
      <c r="W1002" s="22"/>
      <c r="X1002" s="22"/>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4:G24" name="Диапазон4"/>
    <protectedRange sqref="D25" name="Диапазон5"/>
    <protectedRange sqref="H24" name="ПодписантФИО"/>
    <protectedRange sqref="R11:R17" name="ППРФ925_1"/>
    <protectedRange sqref="I11:K17" name="Диапазон2_1_2"/>
    <protectedRange sqref="T11:U17" name="Диапазон3_1_1"/>
    <protectedRange sqref="G11:G17" name="Диапазон2_1_1_1"/>
    <protectedRange sqref="F11:F17" name="Диапазон8_1"/>
  </protectedRanges>
  <mergeCells count="16">
    <mergeCell ref="AK1:AP2"/>
    <mergeCell ref="H5:Y5"/>
    <mergeCell ref="A18:X18"/>
    <mergeCell ref="A19:X19"/>
    <mergeCell ref="A20:X20"/>
    <mergeCell ref="AE8:AH8"/>
    <mergeCell ref="H1:Q1"/>
    <mergeCell ref="B3:D3"/>
    <mergeCell ref="B6:D6"/>
    <mergeCell ref="E6:M6"/>
    <mergeCell ref="H2:Q2"/>
    <mergeCell ref="F8:Y8"/>
    <mergeCell ref="H3:Q3"/>
    <mergeCell ref="H4:Y4"/>
    <mergeCell ref="H7:Q7"/>
    <mergeCell ref="AE7:AH7"/>
  </mergeCells>
  <conditionalFormatting sqref="T11:T17">
    <cfRule type="expression" dxfId="1" priority="2">
      <formula>T11&gt;IF(#REF!=0,T11,#REF!)</formula>
    </cfRule>
  </conditionalFormatting>
  <conditionalFormatting sqref="Y11:Y17">
    <cfRule type="expression" dxfId="0" priority="1">
      <formula>$Y$11&gt;$S$11</formula>
    </cfRule>
  </conditionalFormatting>
  <dataValidations count="5">
    <dataValidation type="list" sqref="J11:K17">
      <formula1>$AO$3:$AP$3</formula1>
    </dataValidation>
    <dataValidation type="list" allowBlank="1" showInputMessage="1" showErrorMessage="1" sqref="R11:R17">
      <formula1>$AL$5:$AM$5</formula1>
    </dataValidation>
    <dataValidation sqref="G11:H17"/>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7">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252088</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252088</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252088</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202</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91" t="s">
        <v>64</v>
      </c>
      <c r="B2" s="191"/>
    </row>
    <row r="3" spans="1:2" x14ac:dyDescent="0.25">
      <c r="A3" s="189" t="s">
        <v>36</v>
      </c>
      <c r="B3" s="189"/>
    </row>
    <row r="4" spans="1:2" x14ac:dyDescent="0.25">
      <c r="A4" s="189" t="s">
        <v>183</v>
      </c>
      <c r="B4" s="189"/>
    </row>
    <row r="5" spans="1:2" ht="15.75" customHeight="1" x14ac:dyDescent="0.25">
      <c r="A5" s="192" t="s">
        <v>195</v>
      </c>
      <c r="B5" s="192"/>
    </row>
    <row r="6" spans="1:2" s="61" customFormat="1" ht="15.75" customHeight="1" x14ac:dyDescent="0.25">
      <c r="A6" s="192" t="s">
        <v>196</v>
      </c>
      <c r="B6" s="192"/>
    </row>
    <row r="7" spans="1:2" x14ac:dyDescent="0.25">
      <c r="A7" s="189" t="s">
        <v>166</v>
      </c>
      <c r="B7" s="189"/>
    </row>
    <row r="8" spans="1:2" x14ac:dyDescent="0.25">
      <c r="A8" s="189" t="s">
        <v>167</v>
      </c>
      <c r="B8" s="189"/>
    </row>
    <row r="9" spans="1:2" x14ac:dyDescent="0.25">
      <c r="A9" s="189" t="s">
        <v>182</v>
      </c>
      <c r="B9" s="189"/>
    </row>
    <row r="10" spans="1:2" x14ac:dyDescent="0.25">
      <c r="A10" s="189" t="s">
        <v>181</v>
      </c>
      <c r="B10" s="189"/>
    </row>
    <row r="11" spans="1:2" ht="30.75" customHeight="1" x14ac:dyDescent="0.25">
      <c r="A11" s="189" t="s">
        <v>168</v>
      </c>
      <c r="B11" s="189"/>
    </row>
    <row r="12" spans="1:2" s="61" customFormat="1" ht="36.75" customHeight="1" x14ac:dyDescent="0.25">
      <c r="A12" s="196" t="s">
        <v>197</v>
      </c>
      <c r="B12" s="196"/>
    </row>
    <row r="13" spans="1:2" ht="15" customHeight="1" x14ac:dyDescent="0.25">
      <c r="A13" s="190"/>
      <c r="B13" s="190"/>
    </row>
    <row r="14" spans="1:2" x14ac:dyDescent="0.25">
      <c r="A14" s="189" t="s">
        <v>63</v>
      </c>
      <c r="B14" s="189"/>
    </row>
    <row r="15" spans="1:2" s="61" customFormat="1" ht="120" customHeight="1" x14ac:dyDescent="0.25">
      <c r="A15" s="196" t="s">
        <v>200</v>
      </c>
      <c r="B15" s="196"/>
    </row>
    <row r="16" spans="1:2" ht="162.75" customHeight="1" x14ac:dyDescent="0.25">
      <c r="A16" s="192" t="s">
        <v>207</v>
      </c>
      <c r="B16" s="192"/>
    </row>
    <row r="17" spans="1:2" ht="87.75" customHeight="1" x14ac:dyDescent="0.25">
      <c r="A17" s="193" t="s">
        <v>180</v>
      </c>
      <c r="B17" s="193"/>
    </row>
    <row r="18" spans="1:2" ht="133.5" customHeight="1" x14ac:dyDescent="0.25">
      <c r="A18" s="192" t="s">
        <v>198</v>
      </c>
      <c r="B18" s="192"/>
    </row>
    <row r="19" spans="1:2" s="61" customFormat="1" ht="55.5" customHeight="1" x14ac:dyDescent="0.25">
      <c r="A19" s="192" t="s">
        <v>208</v>
      </c>
      <c r="B19" s="197"/>
    </row>
    <row r="20" spans="1:2" s="61" customFormat="1" ht="50.25" customHeight="1" x14ac:dyDescent="0.25">
      <c r="A20" s="193" t="s">
        <v>179</v>
      </c>
      <c r="B20" s="193"/>
    </row>
    <row r="21" spans="1:2" ht="80.25" customHeight="1" x14ac:dyDescent="0.25">
      <c r="A21" s="194" t="s">
        <v>201</v>
      </c>
      <c r="B21" s="194"/>
    </row>
    <row r="22" spans="1:2" s="61" customFormat="1" ht="100.5" customHeight="1" x14ac:dyDescent="0.25">
      <c r="A22" s="192" t="s">
        <v>199</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127.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202</v>
      </c>
      <c r="B63" s="151" t="s">
        <v>203</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8" t="s">
        <v>188</v>
      </c>
      <c r="B10" s="198"/>
    </row>
    <row r="11" spans="1:2" ht="79.900000000000006" customHeight="1" x14ac:dyDescent="0.25">
      <c r="A11" s="199" t="s">
        <v>190</v>
      </c>
      <c r="B11" s="199"/>
    </row>
    <row r="12" spans="1:2" ht="112.5" customHeight="1" x14ac:dyDescent="0.25">
      <c r="A12" s="198" t="s">
        <v>169</v>
      </c>
      <c r="B12" s="198"/>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184</v>
      </c>
      <c r="B57" s="194"/>
    </row>
    <row r="58" spans="1:2" ht="49.15" customHeight="1" x14ac:dyDescent="0.25">
      <c r="A58" s="198" t="s">
        <v>176</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8" t="s">
        <v>177</v>
      </c>
      <c r="B10" s="198"/>
    </row>
    <row r="11" spans="1:2" ht="64.5" customHeight="1" x14ac:dyDescent="0.25">
      <c r="A11" s="198" t="s">
        <v>191</v>
      </c>
      <c r="B11" s="198"/>
    </row>
    <row r="12" spans="1:2" ht="97.5" customHeight="1" x14ac:dyDescent="0.25">
      <c r="A12" s="198" t="s">
        <v>186</v>
      </c>
      <c r="B12" s="198"/>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8" t="s">
        <v>176</v>
      </c>
      <c r="B58" s="19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2019-07-15T10:06:56Z</dcterms:modified>
  <cp:contentStatus>v2017_1</cp:contentStatus>
</cp:coreProperties>
</file>