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СНТ Животновод, уч. 68 (геодезия, геология)\КП и сметы (геология)\"/>
    </mc:Choice>
  </mc:AlternateContent>
  <bookViews>
    <workbookView xWindow="0" yWindow="0" windowWidth="13860" windowHeight="11610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 iterate="1" iterateDelta="0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17" i="4"/>
  <c r="F21" i="4"/>
  <c r="F25" i="4"/>
  <c r="F30" i="4" s="1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G23" i="1" l="1"/>
  <c r="G25" i="1" s="1"/>
  <c r="G15" i="1"/>
  <c r="F31" i="4"/>
  <c r="F35" i="4" s="1"/>
  <c r="F39" i="4" s="1"/>
  <c r="F40" i="4" s="1"/>
  <c r="F41" i="4" s="1"/>
  <c r="F42" i="4" s="1"/>
  <c r="F43" i="4" s="1"/>
  <c r="G20" i="1"/>
  <c r="S3" i="2"/>
  <c r="S4" i="2"/>
  <c r="R3" i="2"/>
  <c r="P3" i="2"/>
  <c r="R3" i="7"/>
  <c r="Q4" i="7"/>
  <c r="F28" i="1" l="1"/>
  <c r="G28" i="1" s="1"/>
  <c r="G29" i="1" s="1"/>
  <c r="Q3" i="2"/>
  <c r="K4" i="2" s="1"/>
  <c r="F30" i="1"/>
  <c r="G30" i="1" s="1"/>
  <c r="B5" i="6"/>
  <c r="E2" i="7"/>
  <c r="E13" i="7"/>
  <c r="A29" i="7" s="1"/>
  <c r="A28" i="7" s="1"/>
  <c r="S4" i="7"/>
  <c r="S3" i="7"/>
  <c r="G31" i="1" l="1"/>
  <c r="E32" i="1" s="1"/>
  <c r="Q3" i="7"/>
  <c r="K4" i="7" s="1"/>
  <c r="A31" i="7"/>
  <c r="A27" i="7"/>
  <c r="B28" i="7"/>
  <c r="C31" i="7"/>
  <c r="C32" i="7" s="1"/>
  <c r="E32" i="7" s="1"/>
  <c r="G32" i="1" l="1"/>
  <c r="G33" i="1" s="1"/>
  <c r="G34" i="1" s="1"/>
  <c r="E13" i="2" s="1"/>
  <c r="A29" i="2" s="1"/>
  <c r="C29" i="7"/>
  <c r="C28" i="7"/>
  <c r="E28" i="7" s="1"/>
  <c r="E31" i="7"/>
  <c r="A12" i="7"/>
  <c r="B27" i="7"/>
  <c r="A25" i="7"/>
  <c r="E2" i="2" l="1"/>
  <c r="B6" i="6"/>
  <c r="B8" i="6" s="1"/>
  <c r="E33" i="1"/>
  <c r="A24" i="7"/>
  <c r="B25" i="7"/>
  <c r="E25" i="7" s="1"/>
  <c r="E30" i="7"/>
  <c r="E27" i="7"/>
  <c r="C27" i="7"/>
  <c r="D29" i="7"/>
  <c r="F29" i="7"/>
  <c r="A31" i="2"/>
  <c r="C31" i="2" s="1"/>
  <c r="C32" i="2" s="1"/>
  <c r="E32" i="2" s="1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<sst xmlns="http://schemas.openxmlformats.org/spreadsheetml/2006/main" count="391" uniqueCount="274">
  <si>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</si>
  <si>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</si>
  <si>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</si>
  <si>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</si>
  <si>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</si>
  <si>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</si>
  <si>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</si>
  <si>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</si>
  <si>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</si>
  <si>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</si>
  <si>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</si>
  <si>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</si>
  <si>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</si>
  <si>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</si>
  <si>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</si>
  <si>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</si>
  <si>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</si>
  <si>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</si>
  <si>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</si>
  <si>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</si>
  <si>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</si>
  <si>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</si>
  <si>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</si>
  <si>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</si>
  <si>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</si>
  <si>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</si>
  <si>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</si>
  <si>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</si>
  <si>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</si>
  <si>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</si>
  <si>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</si>
  <si>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</si>
  <si>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</si>
  <si>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</si>
  <si>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</si>
  <si>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</si>
  <si>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</si>
  <si>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</si>
  <si>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</si>
  <si>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</si>
  <si>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</si>
  <si>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</si>
  <si>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</si>
  <si>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</si>
  <si>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</si>
  <si>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</si>
  <si>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</si>
  <si>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</si>
  <si>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</si>
  <si>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</si>
  <si>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</si>
  <si>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</si>
  <si>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</si>
  <si>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</si>
  <si>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</si>
  <si>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</si>
  <si>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</si>
  <si>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</si>
  <si>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</si>
  <si>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</si>
  <si>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</si>
  <si>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</si>
  <si>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</si>
  <si>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</si>
  <si>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</si>
  <si>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</si>
  <si>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</si>
  <si>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</si>
  <si>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</si>
  <si>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</si>
  <si>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</si>
  <si>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</si>
  <si>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</si>
  <si>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</si>
  <si>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</si>
  <si>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</si>
  <si>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</si>
  <si>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</si>
  <si>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</si>
  <si>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</si>
  <si>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</si>
  <si>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</si>
  <si>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</si>
  <si>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</si>
  <si>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</si>
  <si>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</si>
  <si>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</si>
  <si>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</si>
  <si>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</si>
  <si>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</si>
  <si>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</si>
  <si>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</si>
  <si>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</si>
  <si>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</si>
  <si>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</si>
  <si>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</si>
  <si>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</si>
  <si>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</si>
  <si>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</si>
  <si>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</si>
  <si>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</si>
  <si>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</si>
  <si>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</si>
  <si>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</si>
  <si>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</si>
  <si>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</si>
  <si>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</si>
  <si>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</si>
  <si>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</si>
  <si>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</si>
  <si>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</si>
  <si>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</si>
  <si>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</si>
  <si>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</si>
  <si>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</si>
  <si>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</si>
  <si>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</si>
  <si>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</si>
  <si>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</si>
  <si>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</si>
  <si>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</si>
  <si>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</si>
  <si>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</si>
  <si>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</si>
  <si>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</si>
  <si>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</si>
  <si>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</si>
  <si>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</si>
  <si>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</si>
  <si>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</si>
  <si>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</si>
  <si>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</si>
  <si>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</si>
  <si>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</si>
  <si>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</si>
  <si>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</si>
  <si>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</si>
  <si>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</si>
  <si>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</si>
  <si>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</si>
  <si>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</si>
  <si>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</si>
  <si>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</si>
  <si>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</si>
  <si>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</si>
  <si>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</si>
  <si>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</si>
  <si>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</si>
  <si>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</si>
  <si>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</si>
  <si>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</si>
  <si>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</si>
  <si>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</si>
  <si>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</si>
  <si>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</si>
  <si>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</si>
  <si>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</si>
  <si>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</si>
  <si>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</si>
  <si>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</si>
  <si>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</si>
  <si>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</si>
  <si>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</si>
  <si>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</si>
  <si>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</si>
  <si>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</si>
  <si>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</si>
  <si>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</si>
  <si>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</si>
  <si>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</si>
  <si>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</si>
  <si>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</si>
  <si>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</si>
  <si>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</si>
  <si>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</si>
  <si>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</si>
  <si>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</si>
  <si>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</si>
  <si>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</si>
  <si>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</si>
  <si>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</si>
  <si>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</si>
  <si>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</si>
  <si>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</si>
  <si>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</si>
  <si>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</si>
  <si>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</si>
  <si>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</si>
  <si>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</si>
  <si>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</si>
  <si>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</si>
  <si>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</si>
  <si>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</si>
  <si>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</si>
  <si>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</si>
  <si>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</si>
  <si>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</si>
  <si>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</si>
  <si>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</si>
  <si>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</si>
  <si>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</si>
  <si>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</si>
  <si>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</si>
  <si>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</si>
  <si>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</si>
  <si>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</si>
  <si>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</si>
  <si>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</si>
  <si>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</si>
  <si>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</si>
  <si>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</si>
  <si>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</si>
  <si>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</si>
  <si>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</si>
  <si>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</si>
  <si>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</si>
  <si>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</si>
  <si>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</si>
  <si>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</si>
  <si>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</si>
  <si>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</si>
  <si>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</si>
  <si>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</si>
  <si>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</si>
  <si>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</si>
  <si>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</si>
  <si>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</si>
  <si>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</si>
  <si>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</si>
  <si>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</si>
  <si>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</si>
  <si>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</si>
  <si>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</si>
  <si>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</si>
  <si>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</si>
  <si>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</si>
  <si>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</si>
  <si>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</si>
  <si>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</si>
  <si>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</si>
  <si>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</si>
  <si>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</si>
  <si>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</si>
  <si>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</si>
  <si>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</si>
  <si>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</si>
  <si>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</si>
  <si>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</si>
  <si>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</si>
  <si>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</si>
  <si>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</si>
  <si>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</si>
  <si>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</si>
  <si>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</si>
  <si>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</si>
  <si>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</si>
  <si>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</si>
  <si>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</si>
  <si>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</si>
  <si>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</si>
  <si>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</si>
  <si>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</si>
  <si>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</si>
  <si>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</si>
  <si>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</si>
  <si>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</si>
  <si>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</si>
  <si>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</si>
  <si>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</si>
  <si>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</si>
  <si>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</si>
  <si>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Газоснабжение жилого дома СНТ Животновод, уч. 68 в пос. Малая Сосновка на земельном участке 74:19:2005004:185</t>
  </si>
  <si>
    <t>Письмо Минстроя России от 04.05.2021 N 18410-ИФ/09</t>
  </si>
  <si>
    <t>двадцать одна тысяча четыреста один рубль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</si>
</sst>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43" fontId="3" fillId="0" borderId="5" xfId="1" applyFont="1" applyBorder="1" applyAlignment="1">
      <alignment wrapText="1"/>
    </xf>
    <xf numFmtId="43" fontId="3" fillId="0" borderId="6" xfId="1" applyFont="1" applyBorder="1" applyAlignment="1">
      <alignment wrapText="1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0" t="s">
        <v>238</v>
      </c>
      <c r="B3" s="140" t="s">
        <v>243</v>
      </c>
    </row>
    <row r="4" spans="1:2">
      <c r="A4" s="141" t="s">
        <v>239</v>
      </c>
      <c r="B4" s="142">
        <f>'смета ПРОЕКТ'!D15*1000</f>
        <v>31505.159952000002</v>
      </c>
    </row>
    <row r="5" spans="1:2">
      <c r="A5" s="141" t="s">
        <v>240</v>
      </c>
      <c r="B5" s="142">
        <f>'смета ГЕОДЕЗИЯ'!F43</f>
        <v>104471.73976499998</v>
      </c>
    </row>
    <row r="6" spans="1:2">
      <c r="A6" s="141" t="s">
        <v>241</v>
      </c>
      <c r="B6" s="142">
        <f>'смета ГЕОЛОГИЯ'!G34</f>
        <v>21400.995000000003</v>
      </c>
    </row>
    <row r="7" spans="1:2">
      <c r="A7" s="141" t="s">
        <v>242</v>
      </c>
      <c r="B7" s="142">
        <f>'смета СХЕМА'!E39</f>
        <v>4043</v>
      </c>
    </row>
    <row r="8" spans="1:2">
      <c r="A8" s="141" t="s">
        <v>244</v>
      </c>
      <c r="B8" s="142">
        <f>SUM(B4:B7)</f>
        <v>161420.89471699996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1" customWidth="1"/>
    <col min="2" max="2" width="52.85546875" style="101" customWidth="1"/>
    <col min="3" max="3" width="9.5703125" style="101" customWidth="1"/>
    <col min="4" max="4" width="16.85546875" style="101" customWidth="1"/>
    <col min="5" max="5" width="25.5703125" style="101" customWidth="1"/>
    <col min="6" max="6" width="19.42578125" style="101" customWidth="1"/>
    <col min="7" max="7" width="12.5703125" style="101" customWidth="1"/>
    <col min="8" max="256" width="9.140625" style="101"/>
    <col min="257" max="257" width="9.5703125" style="101" customWidth="1"/>
    <col min="258" max="258" width="52.85546875" style="101" customWidth="1"/>
    <col min="259" max="259" width="9.5703125" style="101" customWidth="1"/>
    <col min="260" max="260" width="15" style="101" customWidth="1"/>
    <col min="261" max="261" width="25.5703125" style="101" customWidth="1"/>
    <col min="262" max="262" width="19.42578125" style="101" customWidth="1"/>
    <col min="263" max="263" width="12.5703125" style="101" customWidth="1"/>
    <col min="264" max="512" width="9.140625" style="101"/>
    <col min="513" max="513" width="9.5703125" style="101" customWidth="1"/>
    <col min="514" max="514" width="52.85546875" style="101" customWidth="1"/>
    <col min="515" max="515" width="9.5703125" style="101" customWidth="1"/>
    <col min="516" max="516" width="15" style="101" customWidth="1"/>
    <col min="517" max="517" width="25.5703125" style="101" customWidth="1"/>
    <col min="518" max="518" width="19.42578125" style="101" customWidth="1"/>
    <col min="519" max="519" width="12.5703125" style="101" customWidth="1"/>
    <col min="520" max="768" width="9.140625" style="101"/>
    <col min="769" max="769" width="9.5703125" style="101" customWidth="1"/>
    <col min="770" max="770" width="52.85546875" style="101" customWidth="1"/>
    <col min="771" max="771" width="9.5703125" style="101" customWidth="1"/>
    <col min="772" max="772" width="15" style="101" customWidth="1"/>
    <col min="773" max="773" width="25.5703125" style="101" customWidth="1"/>
    <col min="774" max="774" width="19.42578125" style="101" customWidth="1"/>
    <col min="775" max="775" width="12.5703125" style="101" customWidth="1"/>
    <col min="776" max="1024" width="9.140625" style="101"/>
    <col min="1025" max="1025" width="9.5703125" style="101" customWidth="1"/>
    <col min="1026" max="1026" width="52.85546875" style="101" customWidth="1"/>
    <col min="1027" max="1027" width="9.5703125" style="101" customWidth="1"/>
    <col min="1028" max="1028" width="15" style="101" customWidth="1"/>
    <col min="1029" max="1029" width="25.5703125" style="101" customWidth="1"/>
    <col min="1030" max="1030" width="19.42578125" style="101" customWidth="1"/>
    <col min="1031" max="1031" width="12.5703125" style="101" customWidth="1"/>
    <col min="1032" max="1280" width="9.140625" style="101"/>
    <col min="1281" max="1281" width="9.5703125" style="101" customWidth="1"/>
    <col min="1282" max="1282" width="52.85546875" style="101" customWidth="1"/>
    <col min="1283" max="1283" width="9.5703125" style="101" customWidth="1"/>
    <col min="1284" max="1284" width="15" style="101" customWidth="1"/>
    <col min="1285" max="1285" width="25.5703125" style="101" customWidth="1"/>
    <col min="1286" max="1286" width="19.42578125" style="101" customWidth="1"/>
    <col min="1287" max="1287" width="12.5703125" style="101" customWidth="1"/>
    <col min="1288" max="1536" width="9.140625" style="101"/>
    <col min="1537" max="1537" width="9.5703125" style="101" customWidth="1"/>
    <col min="1538" max="1538" width="52.85546875" style="101" customWidth="1"/>
    <col min="1539" max="1539" width="9.5703125" style="101" customWidth="1"/>
    <col min="1540" max="1540" width="15" style="101" customWidth="1"/>
    <col min="1541" max="1541" width="25.5703125" style="101" customWidth="1"/>
    <col min="1542" max="1542" width="19.42578125" style="101" customWidth="1"/>
    <col min="1543" max="1543" width="12.5703125" style="101" customWidth="1"/>
    <col min="1544" max="1792" width="9.140625" style="101"/>
    <col min="1793" max="1793" width="9.5703125" style="101" customWidth="1"/>
    <col min="1794" max="1794" width="52.85546875" style="101" customWidth="1"/>
    <col min="1795" max="1795" width="9.5703125" style="101" customWidth="1"/>
    <col min="1796" max="1796" width="15" style="101" customWidth="1"/>
    <col min="1797" max="1797" width="25.5703125" style="101" customWidth="1"/>
    <col min="1798" max="1798" width="19.42578125" style="101" customWidth="1"/>
    <col min="1799" max="1799" width="12.5703125" style="101" customWidth="1"/>
    <col min="1800" max="2048" width="9.140625" style="101"/>
    <col min="2049" max="2049" width="9.5703125" style="101" customWidth="1"/>
    <col min="2050" max="2050" width="52.85546875" style="101" customWidth="1"/>
    <col min="2051" max="2051" width="9.5703125" style="101" customWidth="1"/>
    <col min="2052" max="2052" width="15" style="101" customWidth="1"/>
    <col min="2053" max="2053" width="25.5703125" style="101" customWidth="1"/>
    <col min="2054" max="2054" width="19.42578125" style="101" customWidth="1"/>
    <col min="2055" max="2055" width="12.5703125" style="101" customWidth="1"/>
    <col min="2056" max="2304" width="9.140625" style="101"/>
    <col min="2305" max="2305" width="9.5703125" style="101" customWidth="1"/>
    <col min="2306" max="2306" width="52.85546875" style="101" customWidth="1"/>
    <col min="2307" max="2307" width="9.5703125" style="101" customWidth="1"/>
    <col min="2308" max="2308" width="15" style="101" customWidth="1"/>
    <col min="2309" max="2309" width="25.5703125" style="101" customWidth="1"/>
    <col min="2310" max="2310" width="19.42578125" style="101" customWidth="1"/>
    <col min="2311" max="2311" width="12.5703125" style="101" customWidth="1"/>
    <col min="2312" max="2560" width="9.140625" style="101"/>
    <col min="2561" max="2561" width="9.5703125" style="101" customWidth="1"/>
    <col min="2562" max="2562" width="52.85546875" style="101" customWidth="1"/>
    <col min="2563" max="2563" width="9.5703125" style="101" customWidth="1"/>
    <col min="2564" max="2564" width="15" style="101" customWidth="1"/>
    <col min="2565" max="2565" width="25.5703125" style="101" customWidth="1"/>
    <col min="2566" max="2566" width="19.42578125" style="101" customWidth="1"/>
    <col min="2567" max="2567" width="12.5703125" style="101" customWidth="1"/>
    <col min="2568" max="2816" width="9.140625" style="101"/>
    <col min="2817" max="2817" width="9.5703125" style="101" customWidth="1"/>
    <col min="2818" max="2818" width="52.85546875" style="101" customWidth="1"/>
    <col min="2819" max="2819" width="9.5703125" style="101" customWidth="1"/>
    <col min="2820" max="2820" width="15" style="101" customWidth="1"/>
    <col min="2821" max="2821" width="25.5703125" style="101" customWidth="1"/>
    <col min="2822" max="2822" width="19.42578125" style="101" customWidth="1"/>
    <col min="2823" max="2823" width="12.5703125" style="101" customWidth="1"/>
    <col min="2824" max="3072" width="9.140625" style="101"/>
    <col min="3073" max="3073" width="9.5703125" style="101" customWidth="1"/>
    <col min="3074" max="3074" width="52.85546875" style="101" customWidth="1"/>
    <col min="3075" max="3075" width="9.5703125" style="101" customWidth="1"/>
    <col min="3076" max="3076" width="15" style="101" customWidth="1"/>
    <col min="3077" max="3077" width="25.5703125" style="101" customWidth="1"/>
    <col min="3078" max="3078" width="19.42578125" style="101" customWidth="1"/>
    <col min="3079" max="3079" width="12.5703125" style="101" customWidth="1"/>
    <col min="3080" max="3328" width="9.140625" style="101"/>
    <col min="3329" max="3329" width="9.5703125" style="101" customWidth="1"/>
    <col min="3330" max="3330" width="52.85546875" style="101" customWidth="1"/>
    <col min="3331" max="3331" width="9.5703125" style="101" customWidth="1"/>
    <col min="3332" max="3332" width="15" style="101" customWidth="1"/>
    <col min="3333" max="3333" width="25.5703125" style="101" customWidth="1"/>
    <col min="3334" max="3334" width="19.42578125" style="101" customWidth="1"/>
    <col min="3335" max="3335" width="12.5703125" style="101" customWidth="1"/>
    <col min="3336" max="3584" width="9.140625" style="101"/>
    <col min="3585" max="3585" width="9.5703125" style="101" customWidth="1"/>
    <col min="3586" max="3586" width="52.85546875" style="101" customWidth="1"/>
    <col min="3587" max="3587" width="9.5703125" style="101" customWidth="1"/>
    <col min="3588" max="3588" width="15" style="101" customWidth="1"/>
    <col min="3589" max="3589" width="25.5703125" style="101" customWidth="1"/>
    <col min="3590" max="3590" width="19.42578125" style="101" customWidth="1"/>
    <col min="3591" max="3591" width="12.5703125" style="101" customWidth="1"/>
    <col min="3592" max="3840" width="9.140625" style="101"/>
    <col min="3841" max="3841" width="9.5703125" style="101" customWidth="1"/>
    <col min="3842" max="3842" width="52.85546875" style="101" customWidth="1"/>
    <col min="3843" max="3843" width="9.5703125" style="101" customWidth="1"/>
    <col min="3844" max="3844" width="15" style="101" customWidth="1"/>
    <col min="3845" max="3845" width="25.5703125" style="101" customWidth="1"/>
    <col min="3846" max="3846" width="19.42578125" style="101" customWidth="1"/>
    <col min="3847" max="3847" width="12.5703125" style="101" customWidth="1"/>
    <col min="3848" max="4096" width="9.140625" style="101"/>
    <col min="4097" max="4097" width="9.5703125" style="101" customWidth="1"/>
    <col min="4098" max="4098" width="52.85546875" style="101" customWidth="1"/>
    <col min="4099" max="4099" width="9.5703125" style="101" customWidth="1"/>
    <col min="4100" max="4100" width="15" style="101" customWidth="1"/>
    <col min="4101" max="4101" width="25.5703125" style="101" customWidth="1"/>
    <col min="4102" max="4102" width="19.42578125" style="101" customWidth="1"/>
    <col min="4103" max="4103" width="12.5703125" style="101" customWidth="1"/>
    <col min="4104" max="4352" width="9.140625" style="101"/>
    <col min="4353" max="4353" width="9.5703125" style="101" customWidth="1"/>
    <col min="4354" max="4354" width="52.85546875" style="101" customWidth="1"/>
    <col min="4355" max="4355" width="9.5703125" style="101" customWidth="1"/>
    <col min="4356" max="4356" width="15" style="101" customWidth="1"/>
    <col min="4357" max="4357" width="25.5703125" style="101" customWidth="1"/>
    <col min="4358" max="4358" width="19.42578125" style="101" customWidth="1"/>
    <col min="4359" max="4359" width="12.5703125" style="101" customWidth="1"/>
    <col min="4360" max="4608" width="9.140625" style="101"/>
    <col min="4609" max="4609" width="9.5703125" style="101" customWidth="1"/>
    <col min="4610" max="4610" width="52.85546875" style="101" customWidth="1"/>
    <col min="4611" max="4611" width="9.5703125" style="101" customWidth="1"/>
    <col min="4612" max="4612" width="15" style="101" customWidth="1"/>
    <col min="4613" max="4613" width="25.5703125" style="101" customWidth="1"/>
    <col min="4614" max="4614" width="19.42578125" style="101" customWidth="1"/>
    <col min="4615" max="4615" width="12.5703125" style="101" customWidth="1"/>
    <col min="4616" max="4864" width="9.140625" style="101"/>
    <col min="4865" max="4865" width="9.5703125" style="101" customWidth="1"/>
    <col min="4866" max="4866" width="52.85546875" style="101" customWidth="1"/>
    <col min="4867" max="4867" width="9.5703125" style="101" customWidth="1"/>
    <col min="4868" max="4868" width="15" style="101" customWidth="1"/>
    <col min="4869" max="4869" width="25.5703125" style="101" customWidth="1"/>
    <col min="4870" max="4870" width="19.42578125" style="101" customWidth="1"/>
    <col min="4871" max="4871" width="12.5703125" style="101" customWidth="1"/>
    <col min="4872" max="5120" width="9.140625" style="101"/>
    <col min="5121" max="5121" width="9.5703125" style="101" customWidth="1"/>
    <col min="5122" max="5122" width="52.85546875" style="101" customWidth="1"/>
    <col min="5123" max="5123" width="9.5703125" style="101" customWidth="1"/>
    <col min="5124" max="5124" width="15" style="101" customWidth="1"/>
    <col min="5125" max="5125" width="25.5703125" style="101" customWidth="1"/>
    <col min="5126" max="5126" width="19.42578125" style="101" customWidth="1"/>
    <col min="5127" max="5127" width="12.5703125" style="101" customWidth="1"/>
    <col min="5128" max="5376" width="9.140625" style="101"/>
    <col min="5377" max="5377" width="9.5703125" style="101" customWidth="1"/>
    <col min="5378" max="5378" width="52.85546875" style="101" customWidth="1"/>
    <col min="5379" max="5379" width="9.5703125" style="101" customWidth="1"/>
    <col min="5380" max="5380" width="15" style="101" customWidth="1"/>
    <col min="5381" max="5381" width="25.5703125" style="101" customWidth="1"/>
    <col min="5382" max="5382" width="19.42578125" style="101" customWidth="1"/>
    <col min="5383" max="5383" width="12.5703125" style="101" customWidth="1"/>
    <col min="5384" max="5632" width="9.140625" style="101"/>
    <col min="5633" max="5633" width="9.5703125" style="101" customWidth="1"/>
    <col min="5634" max="5634" width="52.85546875" style="101" customWidth="1"/>
    <col min="5635" max="5635" width="9.5703125" style="101" customWidth="1"/>
    <col min="5636" max="5636" width="15" style="101" customWidth="1"/>
    <col min="5637" max="5637" width="25.5703125" style="101" customWidth="1"/>
    <col min="5638" max="5638" width="19.42578125" style="101" customWidth="1"/>
    <col min="5639" max="5639" width="12.5703125" style="101" customWidth="1"/>
    <col min="5640" max="5888" width="9.140625" style="101"/>
    <col min="5889" max="5889" width="9.5703125" style="101" customWidth="1"/>
    <col min="5890" max="5890" width="52.85546875" style="101" customWidth="1"/>
    <col min="5891" max="5891" width="9.5703125" style="101" customWidth="1"/>
    <col min="5892" max="5892" width="15" style="101" customWidth="1"/>
    <col min="5893" max="5893" width="25.5703125" style="101" customWidth="1"/>
    <col min="5894" max="5894" width="19.42578125" style="101" customWidth="1"/>
    <col min="5895" max="5895" width="12.5703125" style="101" customWidth="1"/>
    <col min="5896" max="6144" width="9.140625" style="101"/>
    <col min="6145" max="6145" width="9.5703125" style="101" customWidth="1"/>
    <col min="6146" max="6146" width="52.85546875" style="101" customWidth="1"/>
    <col min="6147" max="6147" width="9.5703125" style="101" customWidth="1"/>
    <col min="6148" max="6148" width="15" style="101" customWidth="1"/>
    <col min="6149" max="6149" width="25.5703125" style="101" customWidth="1"/>
    <col min="6150" max="6150" width="19.42578125" style="101" customWidth="1"/>
    <col min="6151" max="6151" width="12.5703125" style="101" customWidth="1"/>
    <col min="6152" max="6400" width="9.140625" style="101"/>
    <col min="6401" max="6401" width="9.5703125" style="101" customWidth="1"/>
    <col min="6402" max="6402" width="52.85546875" style="101" customWidth="1"/>
    <col min="6403" max="6403" width="9.5703125" style="101" customWidth="1"/>
    <col min="6404" max="6404" width="15" style="101" customWidth="1"/>
    <col min="6405" max="6405" width="25.5703125" style="101" customWidth="1"/>
    <col min="6406" max="6406" width="19.42578125" style="101" customWidth="1"/>
    <col min="6407" max="6407" width="12.5703125" style="101" customWidth="1"/>
    <col min="6408" max="6656" width="9.140625" style="101"/>
    <col min="6657" max="6657" width="9.5703125" style="101" customWidth="1"/>
    <col min="6658" max="6658" width="52.85546875" style="101" customWidth="1"/>
    <col min="6659" max="6659" width="9.5703125" style="101" customWidth="1"/>
    <col min="6660" max="6660" width="15" style="101" customWidth="1"/>
    <col min="6661" max="6661" width="25.5703125" style="101" customWidth="1"/>
    <col min="6662" max="6662" width="19.42578125" style="101" customWidth="1"/>
    <col min="6663" max="6663" width="12.5703125" style="101" customWidth="1"/>
    <col min="6664" max="6912" width="9.140625" style="101"/>
    <col min="6913" max="6913" width="9.5703125" style="101" customWidth="1"/>
    <col min="6914" max="6914" width="52.85546875" style="101" customWidth="1"/>
    <col min="6915" max="6915" width="9.5703125" style="101" customWidth="1"/>
    <col min="6916" max="6916" width="15" style="101" customWidth="1"/>
    <col min="6917" max="6917" width="25.5703125" style="101" customWidth="1"/>
    <col min="6918" max="6918" width="19.42578125" style="101" customWidth="1"/>
    <col min="6919" max="6919" width="12.5703125" style="101" customWidth="1"/>
    <col min="6920" max="7168" width="9.140625" style="101"/>
    <col min="7169" max="7169" width="9.5703125" style="101" customWidth="1"/>
    <col min="7170" max="7170" width="52.85546875" style="101" customWidth="1"/>
    <col min="7171" max="7171" width="9.5703125" style="101" customWidth="1"/>
    <col min="7172" max="7172" width="15" style="101" customWidth="1"/>
    <col min="7173" max="7173" width="25.5703125" style="101" customWidth="1"/>
    <col min="7174" max="7174" width="19.42578125" style="101" customWidth="1"/>
    <col min="7175" max="7175" width="12.5703125" style="101" customWidth="1"/>
    <col min="7176" max="7424" width="9.140625" style="101"/>
    <col min="7425" max="7425" width="9.5703125" style="101" customWidth="1"/>
    <col min="7426" max="7426" width="52.85546875" style="101" customWidth="1"/>
    <col min="7427" max="7427" width="9.5703125" style="101" customWidth="1"/>
    <col min="7428" max="7428" width="15" style="101" customWidth="1"/>
    <col min="7429" max="7429" width="25.5703125" style="101" customWidth="1"/>
    <col min="7430" max="7430" width="19.42578125" style="101" customWidth="1"/>
    <col min="7431" max="7431" width="12.5703125" style="101" customWidth="1"/>
    <col min="7432" max="7680" width="9.140625" style="101"/>
    <col min="7681" max="7681" width="9.5703125" style="101" customWidth="1"/>
    <col min="7682" max="7682" width="52.85546875" style="101" customWidth="1"/>
    <col min="7683" max="7683" width="9.5703125" style="101" customWidth="1"/>
    <col min="7684" max="7684" width="15" style="101" customWidth="1"/>
    <col min="7685" max="7685" width="25.5703125" style="101" customWidth="1"/>
    <col min="7686" max="7686" width="19.42578125" style="101" customWidth="1"/>
    <col min="7687" max="7687" width="12.5703125" style="101" customWidth="1"/>
    <col min="7688" max="7936" width="9.140625" style="101"/>
    <col min="7937" max="7937" width="9.5703125" style="101" customWidth="1"/>
    <col min="7938" max="7938" width="52.85546875" style="101" customWidth="1"/>
    <col min="7939" max="7939" width="9.5703125" style="101" customWidth="1"/>
    <col min="7940" max="7940" width="15" style="101" customWidth="1"/>
    <col min="7941" max="7941" width="25.5703125" style="101" customWidth="1"/>
    <col min="7942" max="7942" width="19.42578125" style="101" customWidth="1"/>
    <col min="7943" max="7943" width="12.5703125" style="101" customWidth="1"/>
    <col min="7944" max="8192" width="9.140625" style="101"/>
    <col min="8193" max="8193" width="9.5703125" style="101" customWidth="1"/>
    <col min="8194" max="8194" width="52.85546875" style="101" customWidth="1"/>
    <col min="8195" max="8195" width="9.5703125" style="101" customWidth="1"/>
    <col min="8196" max="8196" width="15" style="101" customWidth="1"/>
    <col min="8197" max="8197" width="25.5703125" style="101" customWidth="1"/>
    <col min="8198" max="8198" width="19.42578125" style="101" customWidth="1"/>
    <col min="8199" max="8199" width="12.5703125" style="101" customWidth="1"/>
    <col min="8200" max="8448" width="9.140625" style="101"/>
    <col min="8449" max="8449" width="9.5703125" style="101" customWidth="1"/>
    <col min="8450" max="8450" width="52.85546875" style="101" customWidth="1"/>
    <col min="8451" max="8451" width="9.5703125" style="101" customWidth="1"/>
    <col min="8452" max="8452" width="15" style="101" customWidth="1"/>
    <col min="8453" max="8453" width="25.5703125" style="101" customWidth="1"/>
    <col min="8454" max="8454" width="19.42578125" style="101" customWidth="1"/>
    <col min="8455" max="8455" width="12.5703125" style="101" customWidth="1"/>
    <col min="8456" max="8704" width="9.140625" style="101"/>
    <col min="8705" max="8705" width="9.5703125" style="101" customWidth="1"/>
    <col min="8706" max="8706" width="52.85546875" style="101" customWidth="1"/>
    <col min="8707" max="8707" width="9.5703125" style="101" customWidth="1"/>
    <col min="8708" max="8708" width="15" style="101" customWidth="1"/>
    <col min="8709" max="8709" width="25.5703125" style="101" customWidth="1"/>
    <col min="8710" max="8710" width="19.42578125" style="101" customWidth="1"/>
    <col min="8711" max="8711" width="12.5703125" style="101" customWidth="1"/>
    <col min="8712" max="8960" width="9.140625" style="101"/>
    <col min="8961" max="8961" width="9.5703125" style="101" customWidth="1"/>
    <col min="8962" max="8962" width="52.85546875" style="101" customWidth="1"/>
    <col min="8963" max="8963" width="9.5703125" style="101" customWidth="1"/>
    <col min="8964" max="8964" width="15" style="101" customWidth="1"/>
    <col min="8965" max="8965" width="25.5703125" style="101" customWidth="1"/>
    <col min="8966" max="8966" width="19.42578125" style="101" customWidth="1"/>
    <col min="8967" max="8967" width="12.5703125" style="101" customWidth="1"/>
    <col min="8968" max="9216" width="9.140625" style="101"/>
    <col min="9217" max="9217" width="9.5703125" style="101" customWidth="1"/>
    <col min="9218" max="9218" width="52.85546875" style="101" customWidth="1"/>
    <col min="9219" max="9219" width="9.5703125" style="101" customWidth="1"/>
    <col min="9220" max="9220" width="15" style="101" customWidth="1"/>
    <col min="9221" max="9221" width="25.5703125" style="101" customWidth="1"/>
    <col min="9222" max="9222" width="19.42578125" style="101" customWidth="1"/>
    <col min="9223" max="9223" width="12.5703125" style="101" customWidth="1"/>
    <col min="9224" max="9472" width="9.140625" style="101"/>
    <col min="9473" max="9473" width="9.5703125" style="101" customWidth="1"/>
    <col min="9474" max="9474" width="52.85546875" style="101" customWidth="1"/>
    <col min="9475" max="9475" width="9.5703125" style="101" customWidth="1"/>
    <col min="9476" max="9476" width="15" style="101" customWidth="1"/>
    <col min="9477" max="9477" width="25.5703125" style="101" customWidth="1"/>
    <col min="9478" max="9478" width="19.42578125" style="101" customWidth="1"/>
    <col min="9479" max="9479" width="12.5703125" style="101" customWidth="1"/>
    <col min="9480" max="9728" width="9.140625" style="101"/>
    <col min="9729" max="9729" width="9.5703125" style="101" customWidth="1"/>
    <col min="9730" max="9730" width="52.85546875" style="101" customWidth="1"/>
    <col min="9731" max="9731" width="9.5703125" style="101" customWidth="1"/>
    <col min="9732" max="9732" width="15" style="101" customWidth="1"/>
    <col min="9733" max="9733" width="25.5703125" style="101" customWidth="1"/>
    <col min="9734" max="9734" width="19.42578125" style="101" customWidth="1"/>
    <col min="9735" max="9735" width="12.5703125" style="101" customWidth="1"/>
    <col min="9736" max="9984" width="9.140625" style="101"/>
    <col min="9985" max="9985" width="9.5703125" style="101" customWidth="1"/>
    <col min="9986" max="9986" width="52.85546875" style="101" customWidth="1"/>
    <col min="9987" max="9987" width="9.5703125" style="101" customWidth="1"/>
    <col min="9988" max="9988" width="15" style="101" customWidth="1"/>
    <col min="9989" max="9989" width="25.5703125" style="101" customWidth="1"/>
    <col min="9990" max="9990" width="19.42578125" style="101" customWidth="1"/>
    <col min="9991" max="9991" width="12.5703125" style="101" customWidth="1"/>
    <col min="9992" max="10240" width="9.140625" style="101"/>
    <col min="10241" max="10241" width="9.5703125" style="101" customWidth="1"/>
    <col min="10242" max="10242" width="52.85546875" style="101" customWidth="1"/>
    <col min="10243" max="10243" width="9.5703125" style="101" customWidth="1"/>
    <col min="10244" max="10244" width="15" style="101" customWidth="1"/>
    <col min="10245" max="10245" width="25.5703125" style="101" customWidth="1"/>
    <col min="10246" max="10246" width="19.42578125" style="101" customWidth="1"/>
    <col min="10247" max="10247" width="12.5703125" style="101" customWidth="1"/>
    <col min="10248" max="10496" width="9.140625" style="101"/>
    <col min="10497" max="10497" width="9.5703125" style="101" customWidth="1"/>
    <col min="10498" max="10498" width="52.85546875" style="101" customWidth="1"/>
    <col min="10499" max="10499" width="9.5703125" style="101" customWidth="1"/>
    <col min="10500" max="10500" width="15" style="101" customWidth="1"/>
    <col min="10501" max="10501" width="25.5703125" style="101" customWidth="1"/>
    <col min="10502" max="10502" width="19.42578125" style="101" customWidth="1"/>
    <col min="10503" max="10503" width="12.5703125" style="101" customWidth="1"/>
    <col min="10504" max="10752" width="9.140625" style="101"/>
    <col min="10753" max="10753" width="9.5703125" style="101" customWidth="1"/>
    <col min="10754" max="10754" width="52.85546875" style="101" customWidth="1"/>
    <col min="10755" max="10755" width="9.5703125" style="101" customWidth="1"/>
    <col min="10756" max="10756" width="15" style="101" customWidth="1"/>
    <col min="10757" max="10757" width="25.5703125" style="101" customWidth="1"/>
    <col min="10758" max="10758" width="19.42578125" style="101" customWidth="1"/>
    <col min="10759" max="10759" width="12.5703125" style="101" customWidth="1"/>
    <col min="10760" max="11008" width="9.140625" style="101"/>
    <col min="11009" max="11009" width="9.5703125" style="101" customWidth="1"/>
    <col min="11010" max="11010" width="52.85546875" style="101" customWidth="1"/>
    <col min="11011" max="11011" width="9.5703125" style="101" customWidth="1"/>
    <col min="11012" max="11012" width="15" style="101" customWidth="1"/>
    <col min="11013" max="11013" width="25.5703125" style="101" customWidth="1"/>
    <col min="11014" max="11014" width="19.42578125" style="101" customWidth="1"/>
    <col min="11015" max="11015" width="12.5703125" style="101" customWidth="1"/>
    <col min="11016" max="11264" width="9.140625" style="101"/>
    <col min="11265" max="11265" width="9.5703125" style="101" customWidth="1"/>
    <col min="11266" max="11266" width="52.85546875" style="101" customWidth="1"/>
    <col min="11267" max="11267" width="9.5703125" style="101" customWidth="1"/>
    <col min="11268" max="11268" width="15" style="101" customWidth="1"/>
    <col min="11269" max="11269" width="25.5703125" style="101" customWidth="1"/>
    <col min="11270" max="11270" width="19.42578125" style="101" customWidth="1"/>
    <col min="11271" max="11271" width="12.5703125" style="101" customWidth="1"/>
    <col min="11272" max="11520" width="9.140625" style="101"/>
    <col min="11521" max="11521" width="9.5703125" style="101" customWidth="1"/>
    <col min="11522" max="11522" width="52.85546875" style="101" customWidth="1"/>
    <col min="11523" max="11523" width="9.5703125" style="101" customWidth="1"/>
    <col min="11524" max="11524" width="15" style="101" customWidth="1"/>
    <col min="11525" max="11525" width="25.5703125" style="101" customWidth="1"/>
    <col min="11526" max="11526" width="19.42578125" style="101" customWidth="1"/>
    <col min="11527" max="11527" width="12.5703125" style="101" customWidth="1"/>
    <col min="11528" max="11776" width="9.140625" style="101"/>
    <col min="11777" max="11777" width="9.5703125" style="101" customWidth="1"/>
    <col min="11778" max="11778" width="52.85546875" style="101" customWidth="1"/>
    <col min="11779" max="11779" width="9.5703125" style="101" customWidth="1"/>
    <col min="11780" max="11780" width="15" style="101" customWidth="1"/>
    <col min="11781" max="11781" width="25.5703125" style="101" customWidth="1"/>
    <col min="11782" max="11782" width="19.42578125" style="101" customWidth="1"/>
    <col min="11783" max="11783" width="12.5703125" style="101" customWidth="1"/>
    <col min="11784" max="12032" width="9.140625" style="101"/>
    <col min="12033" max="12033" width="9.5703125" style="101" customWidth="1"/>
    <col min="12034" max="12034" width="52.85546875" style="101" customWidth="1"/>
    <col min="12035" max="12035" width="9.5703125" style="101" customWidth="1"/>
    <col min="12036" max="12036" width="15" style="101" customWidth="1"/>
    <col min="12037" max="12037" width="25.5703125" style="101" customWidth="1"/>
    <col min="12038" max="12038" width="19.42578125" style="101" customWidth="1"/>
    <col min="12039" max="12039" width="12.5703125" style="101" customWidth="1"/>
    <col min="12040" max="12288" width="9.140625" style="101"/>
    <col min="12289" max="12289" width="9.5703125" style="101" customWidth="1"/>
    <col min="12290" max="12290" width="52.85546875" style="101" customWidth="1"/>
    <col min="12291" max="12291" width="9.5703125" style="101" customWidth="1"/>
    <col min="12292" max="12292" width="15" style="101" customWidth="1"/>
    <col min="12293" max="12293" width="25.5703125" style="101" customWidth="1"/>
    <col min="12294" max="12294" width="19.42578125" style="101" customWidth="1"/>
    <col min="12295" max="12295" width="12.5703125" style="101" customWidth="1"/>
    <col min="12296" max="12544" width="9.140625" style="101"/>
    <col min="12545" max="12545" width="9.5703125" style="101" customWidth="1"/>
    <col min="12546" max="12546" width="52.85546875" style="101" customWidth="1"/>
    <col min="12547" max="12547" width="9.5703125" style="101" customWidth="1"/>
    <col min="12548" max="12548" width="15" style="101" customWidth="1"/>
    <col min="12549" max="12549" width="25.5703125" style="101" customWidth="1"/>
    <col min="12550" max="12550" width="19.42578125" style="101" customWidth="1"/>
    <col min="12551" max="12551" width="12.5703125" style="101" customWidth="1"/>
    <col min="12552" max="12800" width="9.140625" style="101"/>
    <col min="12801" max="12801" width="9.5703125" style="101" customWidth="1"/>
    <col min="12802" max="12802" width="52.85546875" style="101" customWidth="1"/>
    <col min="12803" max="12803" width="9.5703125" style="101" customWidth="1"/>
    <col min="12804" max="12804" width="15" style="101" customWidth="1"/>
    <col min="12805" max="12805" width="25.5703125" style="101" customWidth="1"/>
    <col min="12806" max="12806" width="19.42578125" style="101" customWidth="1"/>
    <col min="12807" max="12807" width="12.5703125" style="101" customWidth="1"/>
    <col min="12808" max="13056" width="9.140625" style="101"/>
    <col min="13057" max="13057" width="9.5703125" style="101" customWidth="1"/>
    <col min="13058" max="13058" width="52.85546875" style="101" customWidth="1"/>
    <col min="13059" max="13059" width="9.5703125" style="101" customWidth="1"/>
    <col min="13060" max="13060" width="15" style="101" customWidth="1"/>
    <col min="13061" max="13061" width="25.5703125" style="101" customWidth="1"/>
    <col min="13062" max="13062" width="19.42578125" style="101" customWidth="1"/>
    <col min="13063" max="13063" width="12.5703125" style="101" customWidth="1"/>
    <col min="13064" max="13312" width="9.140625" style="101"/>
    <col min="13313" max="13313" width="9.5703125" style="101" customWidth="1"/>
    <col min="13314" max="13314" width="52.85546875" style="101" customWidth="1"/>
    <col min="13315" max="13315" width="9.5703125" style="101" customWidth="1"/>
    <col min="13316" max="13316" width="15" style="101" customWidth="1"/>
    <col min="13317" max="13317" width="25.5703125" style="101" customWidth="1"/>
    <col min="13318" max="13318" width="19.42578125" style="101" customWidth="1"/>
    <col min="13319" max="13319" width="12.5703125" style="101" customWidth="1"/>
    <col min="13320" max="13568" width="9.140625" style="101"/>
    <col min="13569" max="13569" width="9.5703125" style="101" customWidth="1"/>
    <col min="13570" max="13570" width="52.85546875" style="101" customWidth="1"/>
    <col min="13571" max="13571" width="9.5703125" style="101" customWidth="1"/>
    <col min="13572" max="13572" width="15" style="101" customWidth="1"/>
    <col min="13573" max="13573" width="25.5703125" style="101" customWidth="1"/>
    <col min="13574" max="13574" width="19.42578125" style="101" customWidth="1"/>
    <col min="13575" max="13575" width="12.5703125" style="101" customWidth="1"/>
    <col min="13576" max="13824" width="9.140625" style="101"/>
    <col min="13825" max="13825" width="9.5703125" style="101" customWidth="1"/>
    <col min="13826" max="13826" width="52.85546875" style="101" customWidth="1"/>
    <col min="13827" max="13827" width="9.5703125" style="101" customWidth="1"/>
    <col min="13828" max="13828" width="15" style="101" customWidth="1"/>
    <col min="13829" max="13829" width="25.5703125" style="101" customWidth="1"/>
    <col min="13830" max="13830" width="19.42578125" style="101" customWidth="1"/>
    <col min="13831" max="13831" width="12.5703125" style="101" customWidth="1"/>
    <col min="13832" max="14080" width="9.140625" style="101"/>
    <col min="14081" max="14081" width="9.5703125" style="101" customWidth="1"/>
    <col min="14082" max="14082" width="52.85546875" style="101" customWidth="1"/>
    <col min="14083" max="14083" width="9.5703125" style="101" customWidth="1"/>
    <col min="14084" max="14084" width="15" style="101" customWidth="1"/>
    <col min="14085" max="14085" width="25.5703125" style="101" customWidth="1"/>
    <col min="14086" max="14086" width="19.42578125" style="101" customWidth="1"/>
    <col min="14087" max="14087" width="12.5703125" style="101" customWidth="1"/>
    <col min="14088" max="14336" width="9.140625" style="101"/>
    <col min="14337" max="14337" width="9.5703125" style="101" customWidth="1"/>
    <col min="14338" max="14338" width="52.85546875" style="101" customWidth="1"/>
    <col min="14339" max="14339" width="9.5703125" style="101" customWidth="1"/>
    <col min="14340" max="14340" width="15" style="101" customWidth="1"/>
    <col min="14341" max="14341" width="25.5703125" style="101" customWidth="1"/>
    <col min="14342" max="14342" width="19.42578125" style="101" customWidth="1"/>
    <col min="14343" max="14343" width="12.5703125" style="101" customWidth="1"/>
    <col min="14344" max="14592" width="9.140625" style="101"/>
    <col min="14593" max="14593" width="9.5703125" style="101" customWidth="1"/>
    <col min="14594" max="14594" width="52.85546875" style="101" customWidth="1"/>
    <col min="14595" max="14595" width="9.5703125" style="101" customWidth="1"/>
    <col min="14596" max="14596" width="15" style="101" customWidth="1"/>
    <col min="14597" max="14597" width="25.5703125" style="101" customWidth="1"/>
    <col min="14598" max="14598" width="19.42578125" style="101" customWidth="1"/>
    <col min="14599" max="14599" width="12.5703125" style="101" customWidth="1"/>
    <col min="14600" max="14848" width="9.140625" style="101"/>
    <col min="14849" max="14849" width="9.5703125" style="101" customWidth="1"/>
    <col min="14850" max="14850" width="52.85546875" style="101" customWidth="1"/>
    <col min="14851" max="14851" width="9.5703125" style="101" customWidth="1"/>
    <col min="14852" max="14852" width="15" style="101" customWidth="1"/>
    <col min="14853" max="14853" width="25.5703125" style="101" customWidth="1"/>
    <col min="14854" max="14854" width="19.42578125" style="101" customWidth="1"/>
    <col min="14855" max="14855" width="12.5703125" style="101" customWidth="1"/>
    <col min="14856" max="15104" width="9.140625" style="101"/>
    <col min="15105" max="15105" width="9.5703125" style="101" customWidth="1"/>
    <col min="15106" max="15106" width="52.85546875" style="101" customWidth="1"/>
    <col min="15107" max="15107" width="9.5703125" style="101" customWidth="1"/>
    <col min="15108" max="15108" width="15" style="101" customWidth="1"/>
    <col min="15109" max="15109" width="25.5703125" style="101" customWidth="1"/>
    <col min="15110" max="15110" width="19.42578125" style="101" customWidth="1"/>
    <col min="15111" max="15111" width="12.5703125" style="101" customWidth="1"/>
    <col min="15112" max="15360" width="9.140625" style="101"/>
    <col min="15361" max="15361" width="9.5703125" style="101" customWidth="1"/>
    <col min="15362" max="15362" width="52.85546875" style="101" customWidth="1"/>
    <col min="15363" max="15363" width="9.5703125" style="101" customWidth="1"/>
    <col min="15364" max="15364" width="15" style="101" customWidth="1"/>
    <col min="15365" max="15365" width="25.5703125" style="101" customWidth="1"/>
    <col min="15366" max="15366" width="19.42578125" style="101" customWidth="1"/>
    <col min="15367" max="15367" width="12.5703125" style="101" customWidth="1"/>
    <col min="15368" max="15616" width="9.140625" style="101"/>
    <col min="15617" max="15617" width="9.5703125" style="101" customWidth="1"/>
    <col min="15618" max="15618" width="52.85546875" style="101" customWidth="1"/>
    <col min="15619" max="15619" width="9.5703125" style="101" customWidth="1"/>
    <col min="15620" max="15620" width="15" style="101" customWidth="1"/>
    <col min="15621" max="15621" width="25.5703125" style="101" customWidth="1"/>
    <col min="15622" max="15622" width="19.42578125" style="101" customWidth="1"/>
    <col min="15623" max="15623" width="12.5703125" style="101" customWidth="1"/>
    <col min="15624" max="15872" width="9.140625" style="101"/>
    <col min="15873" max="15873" width="9.5703125" style="101" customWidth="1"/>
    <col min="15874" max="15874" width="52.85546875" style="101" customWidth="1"/>
    <col min="15875" max="15875" width="9.5703125" style="101" customWidth="1"/>
    <col min="15876" max="15876" width="15" style="101" customWidth="1"/>
    <col min="15877" max="15877" width="25.5703125" style="101" customWidth="1"/>
    <col min="15878" max="15878" width="19.42578125" style="101" customWidth="1"/>
    <col min="15879" max="15879" width="12.5703125" style="101" customWidth="1"/>
    <col min="15880" max="16128" width="9.140625" style="101"/>
    <col min="16129" max="16129" width="9.5703125" style="101" customWidth="1"/>
    <col min="16130" max="16130" width="52.85546875" style="101" customWidth="1"/>
    <col min="16131" max="16131" width="9.5703125" style="101" customWidth="1"/>
    <col min="16132" max="16132" width="15" style="101" customWidth="1"/>
    <col min="16133" max="16133" width="25.5703125" style="101" customWidth="1"/>
    <col min="16134" max="16134" width="19.42578125" style="101" customWidth="1"/>
    <col min="16135" max="16135" width="12.5703125" style="101" customWidth="1"/>
    <col min="16136" max="16384" width="9.140625" style="101"/>
  </cols>
  <sheetData>
    <row r="1" spans="1:8" ht="29.45" customHeight="1">
      <c r="A1" s="101" t="s">
        <v>123</v>
      </c>
      <c r="C1" s="173" t="s">
        <v>168</v>
      </c>
      <c r="D1" s="173"/>
      <c r="E1" s="102"/>
      <c r="F1" s="102"/>
      <c r="H1" s="102"/>
    </row>
    <row r="2" spans="1:8">
      <c r="A2" s="103" t="s">
        <v>124</v>
      </c>
      <c r="C2" s="104"/>
      <c r="D2" s="104"/>
    </row>
    <row r="3" spans="1:8">
      <c r="H3" s="103"/>
    </row>
    <row r="4" spans="1:8" ht="52.5" customHeight="1">
      <c r="A4" s="146" t="s">
        <v>125</v>
      </c>
      <c r="B4" s="170" t="s">
        <v>247</v>
      </c>
      <c r="C4" s="170"/>
      <c r="D4" s="170"/>
    </row>
    <row r="5" spans="1:8" s="105" customFormat="1" ht="23.45" customHeight="1">
      <c r="A5" s="147" t="s">
        <v>1</v>
      </c>
      <c r="B5" s="148" t="s">
        <v>126</v>
      </c>
      <c r="C5" s="149" t="s">
        <v>127</v>
      </c>
      <c r="D5" s="149" t="s">
        <v>128</v>
      </c>
      <c r="F5" s="106"/>
      <c r="G5" s="107"/>
    </row>
    <row r="6" spans="1:8" ht="19.5" customHeight="1">
      <c r="A6" s="150">
        <v>1</v>
      </c>
      <c r="B6" s="151" t="s">
        <v>129</v>
      </c>
      <c r="C6" s="151"/>
      <c r="D6" s="150"/>
      <c r="F6" s="108"/>
      <c r="G6" s="109"/>
    </row>
    <row r="7" spans="1:8" ht="18.75" customHeight="1">
      <c r="A7" s="150"/>
      <c r="B7" s="152" t="s">
        <v>130</v>
      </c>
      <c r="C7" s="150"/>
      <c r="D7" s="150"/>
      <c r="F7" s="108"/>
      <c r="G7" s="109"/>
    </row>
    <row r="8" spans="1:8" ht="28.35" customHeight="1">
      <c r="A8" s="150"/>
      <c r="B8" s="150" t="s">
        <v>248</v>
      </c>
      <c r="C8" s="153" t="s">
        <v>131</v>
      </c>
      <c r="D8" s="150"/>
      <c r="F8" s="108"/>
      <c r="G8" s="109"/>
    </row>
    <row r="9" spans="1:8" ht="25.5" customHeight="1">
      <c r="A9" s="150"/>
      <c r="B9" s="150" t="s">
        <v>132</v>
      </c>
      <c r="C9" s="150">
        <v>1</v>
      </c>
      <c r="D9" s="150"/>
      <c r="F9" s="108"/>
      <c r="G9" s="109"/>
    </row>
    <row r="10" spans="1:8" ht="25.5" customHeight="1">
      <c r="A10" s="150"/>
      <c r="B10" s="150" t="s">
        <v>133</v>
      </c>
      <c r="C10" s="150">
        <v>0.9</v>
      </c>
      <c r="D10" s="150"/>
      <c r="F10" s="108"/>
      <c r="G10" s="109"/>
    </row>
    <row r="11" spans="1:8" ht="25.5" customHeight="1">
      <c r="A11" s="154"/>
      <c r="B11" s="155" t="s">
        <v>134</v>
      </c>
      <c r="C11" s="150">
        <v>0.4</v>
      </c>
      <c r="D11" s="150"/>
      <c r="F11" s="108"/>
      <c r="G11" s="109"/>
    </row>
    <row r="12" spans="1:8" ht="28.35" customHeight="1">
      <c r="A12" s="154"/>
      <c r="B12" s="156" t="s">
        <v>135</v>
      </c>
      <c r="C12" s="157">
        <v>1.08</v>
      </c>
      <c r="D12" s="157"/>
      <c r="F12" s="108"/>
      <c r="G12" s="109"/>
    </row>
    <row r="13" spans="1:8" ht="28.35" customHeight="1">
      <c r="A13" s="154"/>
      <c r="B13" s="158" t="s">
        <v>136</v>
      </c>
      <c r="C13" s="157">
        <v>4.2699999999999996</v>
      </c>
      <c r="D13" s="157"/>
      <c r="F13" s="108"/>
      <c r="G13" s="109"/>
    </row>
    <row r="14" spans="1:8" ht="25.5" customHeight="1">
      <c r="A14" s="154"/>
      <c r="B14" s="158" t="s">
        <v>249</v>
      </c>
      <c r="C14" s="159"/>
      <c r="D14" s="159">
        <f>(18.977)*C9*C10*C11*C12*C13</f>
        <v>31.505159952000003</v>
      </c>
      <c r="F14" s="108"/>
      <c r="G14" s="109"/>
    </row>
    <row r="15" spans="1:8" ht="21" customHeight="1">
      <c r="A15" s="160"/>
      <c r="B15" s="161" t="s">
        <v>137</v>
      </c>
      <c r="C15" s="160"/>
      <c r="D15" s="162">
        <f>D14</f>
        <v>31.505159952000003</v>
      </c>
      <c r="F15" s="108"/>
      <c r="G15" s="109"/>
    </row>
    <row r="16" spans="1:8" ht="25.5" customHeight="1">
      <c r="A16" s="171" t="s">
        <v>138</v>
      </c>
      <c r="B16" s="171"/>
      <c r="C16" s="171"/>
      <c r="D16" s="171"/>
      <c r="F16" s="108"/>
      <c r="G16" s="109"/>
    </row>
    <row r="17" spans="1:7" ht="25.5" customHeight="1">
      <c r="A17" s="110"/>
      <c r="B17" s="110"/>
      <c r="C17" s="110"/>
      <c r="D17" s="110"/>
      <c r="F17" s="108"/>
      <c r="G17" s="109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0"/>
      <c r="B19" s="110"/>
      <c r="C19" s="110"/>
      <c r="D19" s="110"/>
      <c r="F19" s="108"/>
      <c r="G19" s="109"/>
    </row>
    <row r="20" spans="1:7" ht="25.5" customHeight="1">
      <c r="A20" s="110"/>
      <c r="B20" s="110"/>
      <c r="C20" s="110"/>
      <c r="D20" s="110"/>
      <c r="F20" s="108"/>
      <c r="G20" s="109"/>
    </row>
    <row r="21" spans="1:7" ht="25.5" customHeight="1">
      <c r="A21" s="110"/>
      <c r="B21" s="110"/>
      <c r="C21" s="110"/>
      <c r="D21" s="110"/>
      <c r="F21" s="108"/>
      <c r="G21" s="109"/>
    </row>
    <row r="22" spans="1:7" ht="24.6" customHeight="1">
      <c r="A22" s="103"/>
      <c r="B22" s="103"/>
      <c r="C22" s="103"/>
      <c r="D22" s="103"/>
      <c r="E22" s="111"/>
    </row>
    <row r="23" spans="1:7" ht="66" customHeight="1">
      <c r="A23" s="103"/>
      <c r="B23" s="103"/>
      <c r="C23" s="103"/>
      <c r="D23" s="103"/>
    </row>
    <row r="24" spans="1:7" s="112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85" zoomScaleNormal="85" workbookViewId="0">
      <selection activeCell="I24" sqref="I24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7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271</v>
      </c>
      <c r="B5" s="185"/>
      <c r="C5" s="185"/>
      <c r="D5" s="185"/>
      <c r="E5" s="185"/>
      <c r="F5" s="185"/>
      <c r="G5" s="185"/>
    </row>
    <row r="6" spans="1:7">
      <c r="A6" s="167"/>
    </row>
    <row r="7" spans="1:7">
      <c r="A7" s="127" t="s">
        <v>256</v>
      </c>
      <c r="B7" s="98"/>
    </row>
    <row r="8" spans="1:7">
      <c r="A8" s="127" t="s">
        <v>257</v>
      </c>
      <c r="B8" s="98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1</v>
      </c>
      <c r="F11" s="84">
        <v>3.61</v>
      </c>
      <c r="G11" s="86">
        <f>(E11*F11)*0.001</f>
        <v>3.6099999999999999E-3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168">
        <v>4</v>
      </c>
      <c r="F12" s="94">
        <v>29.38</v>
      </c>
      <c r="G12" s="96">
        <f>(E12*F12)*0.001</f>
        <v>0.11752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169">
        <v>4</v>
      </c>
      <c r="F13" s="95">
        <v>32.590000000000003</v>
      </c>
      <c r="G13" s="97">
        <f>(E13*F13)*0.001</f>
        <v>0.13036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1</v>
      </c>
      <c r="F14" s="88">
        <v>19.47</v>
      </c>
      <c r="G14" s="90">
        <f>(E14*F14)*0.001</f>
        <v>1.9469999999999998E-2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0.27095999999999998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1</v>
      </c>
      <c r="F16" s="59">
        <v>38.4</v>
      </c>
      <c r="G16" s="68">
        <f>(E16*F16)*0.001</f>
        <v>3.8399999999999997E-2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1</v>
      </c>
      <c r="F17" s="59">
        <v>194.7</v>
      </c>
      <c r="G17" s="68">
        <f>(E17*F17)*0.001</f>
        <v>0.19469999999999998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1</v>
      </c>
      <c r="F18" s="59">
        <v>11.4</v>
      </c>
      <c r="G18" s="68">
        <f>(E18*F18)*0.001</f>
        <v>1.14E-2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0.58099999999999996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8</v>
      </c>
      <c r="F21" s="59">
        <v>9.84</v>
      </c>
      <c r="G21" s="68">
        <f>(E21*F21)*0.001</f>
        <v>7.8719999999999998E-2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0.12952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0.18575800000000001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99" t="s">
        <v>176</v>
      </c>
      <c r="F27" s="74" t="s">
        <v>176</v>
      </c>
      <c r="G27" s="100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0.31873499999999999</v>
      </c>
      <c r="G28" s="64">
        <f>(E28*F28)*0.01</f>
        <v>4.7810249999999999E-2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9.5585249999999997E-2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1.13330325</v>
      </c>
      <c r="G30" s="64">
        <f>(E30*F30)*0.01</f>
        <v>9.0664259999999997E-2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G15+G20+G25+G29+G30+0.001</f>
        <v>1.2249675099999999</v>
      </c>
    </row>
    <row r="32" spans="1:10" ht="22.15" customHeight="1">
      <c r="A32" s="73" t="s">
        <v>37</v>
      </c>
      <c r="B32" s="180" t="s">
        <v>272</v>
      </c>
      <c r="C32" s="180"/>
      <c r="D32" s="180"/>
      <c r="E32" s="78">
        <f>G31*1000</f>
        <v>1224.9675099999999</v>
      </c>
      <c r="F32" s="73">
        <v>52.94</v>
      </c>
      <c r="G32" s="79">
        <f>ROUND(G31,3)*F32*1000</f>
        <v>64851.5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64851.5</v>
      </c>
      <c r="F33" s="61">
        <v>0.33</v>
      </c>
      <c r="G33" s="81">
        <f>G32*F33</f>
        <v>21400.995000000003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21400.995000000003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28" t="s">
        <v>259</v>
      </c>
      <c r="B37" s="8"/>
      <c r="C37" s="8"/>
      <c r="D37" s="8"/>
      <c r="E37" s="8"/>
      <c r="F37" s="128" t="s">
        <v>260</v>
      </c>
      <c r="G37" s="8"/>
    </row>
    <row r="39" spans="1:7">
      <c r="A39" s="165"/>
      <c r="F39" s="166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7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7" t="s">
        <v>269</v>
      </c>
      <c r="D6" s="3"/>
      <c r="E6" s="3"/>
      <c r="F6" s="3"/>
      <c r="G6" s="3"/>
    </row>
    <row r="7" spans="1:13">
      <c r="A7" s="127" t="s">
        <v>256</v>
      </c>
      <c r="B7" s="127"/>
      <c r="C7" s="127"/>
      <c r="D7" s="127"/>
      <c r="E7" s="127"/>
      <c r="F7" s="127"/>
      <c r="G7" s="127"/>
    </row>
    <row r="8" spans="1:13">
      <c r="A8" s="127" t="s">
        <v>257</v>
      </c>
      <c r="B8" s="127"/>
      <c r="C8" s="127"/>
      <c r="D8" s="127"/>
      <c r="E8" s="127"/>
      <c r="F8" s="127"/>
      <c r="G8" s="127"/>
    </row>
    <row r="9" spans="1:13" ht="13.5" thickBot="1"/>
    <row r="10" spans="1:13" ht="41.1" customHeight="1" thickBot="1">
      <c r="A10" s="113" t="s">
        <v>1</v>
      </c>
      <c r="B10" s="114" t="s">
        <v>140</v>
      </c>
      <c r="C10" s="115" t="s">
        <v>141</v>
      </c>
      <c r="D10" s="116" t="s">
        <v>4</v>
      </c>
      <c r="E10" s="116" t="s">
        <v>142</v>
      </c>
      <c r="F10" s="116" t="s">
        <v>143</v>
      </c>
    </row>
    <row r="11" spans="1:13" ht="21" customHeight="1">
      <c r="A11" s="187">
        <v>1</v>
      </c>
      <c r="B11" s="117" t="s">
        <v>144</v>
      </c>
      <c r="C11" s="189" t="s">
        <v>265</v>
      </c>
      <c r="D11" s="186">
        <v>1.66</v>
      </c>
      <c r="E11" s="192">
        <v>3178</v>
      </c>
      <c r="F11" s="195">
        <f>D11*E11</f>
        <v>5275.48</v>
      </c>
    </row>
    <row r="12" spans="1:13">
      <c r="A12" s="187"/>
      <c r="B12" s="117" t="s">
        <v>145</v>
      </c>
      <c r="C12" s="190"/>
      <c r="D12" s="187"/>
      <c r="E12" s="193"/>
      <c r="F12" s="196"/>
    </row>
    <row r="13" spans="1:13">
      <c r="A13" s="187"/>
      <c r="B13" s="117" t="s">
        <v>263</v>
      </c>
      <c r="C13" s="190"/>
      <c r="D13" s="187"/>
      <c r="E13" s="193"/>
      <c r="F13" s="196"/>
    </row>
    <row r="14" spans="1:13">
      <c r="A14" s="187"/>
      <c r="B14" s="117" t="s">
        <v>146</v>
      </c>
      <c r="C14" s="190"/>
      <c r="D14" s="187"/>
      <c r="E14" s="193"/>
      <c r="F14" s="196"/>
    </row>
    <row r="15" spans="1:13" ht="31.5" customHeight="1">
      <c r="A15" s="187"/>
      <c r="B15" s="117" t="s">
        <v>147</v>
      </c>
      <c r="C15" s="190"/>
      <c r="D15" s="187"/>
      <c r="E15" s="193"/>
      <c r="F15" s="196"/>
      <c r="M15" s="126"/>
    </row>
    <row r="16" spans="1:13" ht="45.75" thickBot="1">
      <c r="A16" s="121"/>
      <c r="B16" s="124" t="s">
        <v>264</v>
      </c>
      <c r="C16" s="122" t="s">
        <v>266</v>
      </c>
      <c r="D16" s="118">
        <v>1.66</v>
      </c>
      <c r="E16" s="118">
        <v>1501</v>
      </c>
      <c r="F16" s="163">
        <f>D16*E16</f>
        <v>2491.66</v>
      </c>
    </row>
    <row r="17" spans="1:6" ht="22.5" customHeight="1">
      <c r="A17" s="186">
        <v>2</v>
      </c>
      <c r="B17" s="123" t="s">
        <v>148</v>
      </c>
      <c r="C17" s="189" t="s">
        <v>150</v>
      </c>
      <c r="D17" s="186">
        <v>3</v>
      </c>
      <c r="E17" s="186">
        <v>480</v>
      </c>
      <c r="F17" s="192">
        <f>D17*E17</f>
        <v>1440</v>
      </c>
    </row>
    <row r="18" spans="1:6">
      <c r="A18" s="187"/>
      <c r="B18" s="119"/>
      <c r="C18" s="190"/>
      <c r="D18" s="187"/>
      <c r="E18" s="187"/>
      <c r="F18" s="193"/>
    </row>
    <row r="19" spans="1:6">
      <c r="A19" s="187"/>
      <c r="B19" s="119"/>
      <c r="C19" s="190"/>
      <c r="D19" s="187"/>
      <c r="E19" s="187"/>
      <c r="F19" s="193"/>
    </row>
    <row r="20" spans="1:6" ht="5.0999999999999996" customHeight="1" thickBot="1">
      <c r="A20" s="188"/>
      <c r="B20" s="124" t="s">
        <v>149</v>
      </c>
      <c r="C20" s="191"/>
      <c r="D20" s="188"/>
      <c r="E20" s="188"/>
      <c r="F20" s="194"/>
    </row>
    <row r="21" spans="1:6" ht="15" customHeight="1">
      <c r="A21" s="186">
        <v>5</v>
      </c>
      <c r="B21" s="123" t="s">
        <v>151</v>
      </c>
      <c r="C21" s="189" t="s">
        <v>152</v>
      </c>
      <c r="D21" s="186">
        <v>1</v>
      </c>
      <c r="E21" s="186">
        <v>551</v>
      </c>
      <c r="F21" s="186">
        <f>D21*E21</f>
        <v>551</v>
      </c>
    </row>
    <row r="22" spans="1:6">
      <c r="A22" s="187"/>
      <c r="B22" s="119"/>
      <c r="C22" s="190"/>
      <c r="D22" s="187"/>
      <c r="E22" s="187"/>
      <c r="F22" s="187"/>
    </row>
    <row r="23" spans="1:6">
      <c r="A23" s="187"/>
      <c r="B23" s="119"/>
      <c r="C23" s="190"/>
      <c r="D23" s="187"/>
      <c r="E23" s="187"/>
      <c r="F23" s="187"/>
    </row>
    <row r="24" spans="1:6" ht="6.6" customHeight="1" thickBot="1">
      <c r="A24" s="188"/>
      <c r="B24" s="124" t="s">
        <v>149</v>
      </c>
      <c r="C24" s="191"/>
      <c r="D24" s="188"/>
      <c r="E24" s="188"/>
      <c r="F24" s="188"/>
    </row>
    <row r="25" spans="1:6" ht="15" customHeight="1">
      <c r="A25" s="186">
        <v>6</v>
      </c>
      <c r="B25" s="123" t="s">
        <v>153</v>
      </c>
      <c r="C25" s="189" t="s">
        <v>251</v>
      </c>
      <c r="D25" s="186">
        <v>1</v>
      </c>
      <c r="E25" s="186">
        <v>288</v>
      </c>
      <c r="F25" s="186">
        <f>D25*E25</f>
        <v>288</v>
      </c>
    </row>
    <row r="26" spans="1:6">
      <c r="A26" s="187"/>
      <c r="B26" s="119"/>
      <c r="C26" s="190"/>
      <c r="D26" s="187"/>
      <c r="E26" s="187"/>
      <c r="F26" s="187"/>
    </row>
    <row r="27" spans="1:6">
      <c r="A27" s="187"/>
      <c r="B27" s="119"/>
      <c r="C27" s="190"/>
      <c r="D27" s="187"/>
      <c r="E27" s="187"/>
      <c r="F27" s="187"/>
    </row>
    <row r="28" spans="1:6" ht="13.5" thickBot="1">
      <c r="A28" s="188"/>
      <c r="B28" s="124" t="s">
        <v>149</v>
      </c>
      <c r="C28" s="191"/>
      <c r="D28" s="188"/>
      <c r="E28" s="188"/>
      <c r="F28" s="188"/>
    </row>
    <row r="29" spans="1:6" ht="13.5" thickBot="1">
      <c r="A29" s="121"/>
      <c r="B29" s="124"/>
      <c r="C29" s="207" t="s">
        <v>154</v>
      </c>
      <c r="D29" s="208"/>
      <c r="E29" s="209"/>
      <c r="F29" s="164">
        <f>F11</f>
        <v>5275.48</v>
      </c>
    </row>
    <row r="30" spans="1:6" ht="13.5" thickBot="1">
      <c r="A30" s="121"/>
      <c r="B30" s="124"/>
      <c r="C30" s="207" t="s">
        <v>155</v>
      </c>
      <c r="D30" s="208"/>
      <c r="E30" s="209"/>
      <c r="F30" s="120">
        <f>F16+F17+F21+F25</f>
        <v>4770.66</v>
      </c>
    </row>
    <row r="31" spans="1:6" ht="12.6" customHeight="1">
      <c r="A31" s="186">
        <v>7</v>
      </c>
      <c r="B31" s="123" t="s">
        <v>156</v>
      </c>
      <c r="C31" s="197" t="s">
        <v>158</v>
      </c>
      <c r="D31" s="198"/>
      <c r="E31" s="199"/>
      <c r="F31" s="195">
        <f>F29*0.25</f>
        <v>1318.87</v>
      </c>
    </row>
    <row r="32" spans="1:6">
      <c r="A32" s="187"/>
      <c r="B32" s="123" t="s">
        <v>157</v>
      </c>
      <c r="C32" s="200" t="s">
        <v>252</v>
      </c>
      <c r="D32" s="201"/>
      <c r="E32" s="202"/>
      <c r="F32" s="196"/>
    </row>
    <row r="33" spans="1:8">
      <c r="A33" s="187"/>
      <c r="B33" s="119"/>
      <c r="C33" s="214"/>
      <c r="D33" s="215"/>
      <c r="E33" s="216"/>
      <c r="F33" s="196"/>
    </row>
    <row r="34" spans="1:8" ht="13.5" thickBot="1">
      <c r="A34" s="188"/>
      <c r="B34" s="124" t="s">
        <v>149</v>
      </c>
      <c r="C34" s="217"/>
      <c r="D34" s="218"/>
      <c r="E34" s="219"/>
      <c r="F34" s="206"/>
    </row>
    <row r="35" spans="1:8" ht="12.6" customHeight="1">
      <c r="A35" s="186">
        <v>8</v>
      </c>
      <c r="B35" s="123" t="s">
        <v>159</v>
      </c>
      <c r="C35" s="197" t="s">
        <v>253</v>
      </c>
      <c r="D35" s="198"/>
      <c r="E35" s="199"/>
      <c r="F35" s="195">
        <f>(F31+F29)*0.06*2.5</f>
        <v>989.15249999999992</v>
      </c>
    </row>
    <row r="36" spans="1:8" ht="26.1" customHeight="1">
      <c r="A36" s="187"/>
      <c r="B36" s="123" t="s">
        <v>160</v>
      </c>
      <c r="C36" s="200"/>
      <c r="D36" s="201"/>
      <c r="E36" s="202"/>
      <c r="F36" s="196"/>
      <c r="H36" s="6"/>
    </row>
    <row r="37" spans="1:8" ht="6.6" customHeight="1">
      <c r="A37" s="187"/>
      <c r="B37" s="119"/>
      <c r="C37" s="200"/>
      <c r="D37" s="201"/>
      <c r="E37" s="202"/>
      <c r="F37" s="196"/>
    </row>
    <row r="38" spans="1:8" ht="9" customHeight="1" thickBot="1">
      <c r="A38" s="188"/>
      <c r="B38" s="124" t="s">
        <v>149</v>
      </c>
      <c r="C38" s="203"/>
      <c r="D38" s="204"/>
      <c r="E38" s="205"/>
      <c r="F38" s="206"/>
    </row>
    <row r="39" spans="1:8" ht="13.5" thickBot="1">
      <c r="A39" s="121"/>
      <c r="B39" s="125"/>
      <c r="C39" s="207" t="s">
        <v>161</v>
      </c>
      <c r="D39" s="208"/>
      <c r="E39" s="209"/>
      <c r="F39" s="120">
        <f>F29+F30+F31+F35</f>
        <v>12354.162499999999</v>
      </c>
    </row>
    <row r="40" spans="1:8" ht="13.5" thickBot="1">
      <c r="A40" s="121">
        <v>9</v>
      </c>
      <c r="B40" s="210" t="s">
        <v>162</v>
      </c>
      <c r="C40" s="211"/>
      <c r="D40" s="212" t="s">
        <v>254</v>
      </c>
      <c r="E40" s="213"/>
      <c r="F40" s="120">
        <f>F39*1.8</f>
        <v>22237.492499999997</v>
      </c>
    </row>
    <row r="41" spans="1:8" ht="13.5" thickBot="1">
      <c r="A41" s="121">
        <v>10</v>
      </c>
      <c r="B41" s="210" t="s">
        <v>163</v>
      </c>
      <c r="C41" s="211"/>
      <c r="D41" s="212" t="s">
        <v>255</v>
      </c>
      <c r="E41" s="213"/>
      <c r="F41" s="120">
        <f>F40*1.08</f>
        <v>24016.491899999997</v>
      </c>
    </row>
    <row r="42" spans="1:8" ht="52.5" customHeight="1" thickBot="1">
      <c r="A42" s="121">
        <v>11</v>
      </c>
      <c r="B42" s="210" t="s">
        <v>246</v>
      </c>
      <c r="C42" s="211"/>
      <c r="D42" s="212" t="s">
        <v>245</v>
      </c>
      <c r="E42" s="213"/>
      <c r="F42" s="120">
        <f>F41*4.35</f>
        <v>104471.73976499998</v>
      </c>
    </row>
    <row r="43" spans="1:8" ht="12.95" customHeight="1" thickBot="1">
      <c r="A43" s="207" t="s">
        <v>164</v>
      </c>
      <c r="B43" s="208"/>
      <c r="C43" s="208"/>
      <c r="D43" s="208"/>
      <c r="E43" s="209"/>
      <c r="F43" s="120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28" t="s">
        <v>123</v>
      </c>
      <c r="B46" s="8"/>
      <c r="C46" s="8"/>
      <c r="D46" s="8"/>
      <c r="E46" s="8"/>
      <c r="F46" s="128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B41:C41"/>
    <mergeCell ref="D41:E41"/>
    <mergeCell ref="B42:C42"/>
    <mergeCell ref="D42:E42"/>
    <mergeCell ref="A43:E43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A35:A38"/>
    <mergeCell ref="C35:E38"/>
    <mergeCell ref="F35:F38"/>
    <mergeCell ref="C39:E39"/>
    <mergeCell ref="B40:C40"/>
    <mergeCell ref="D40:E40"/>
    <mergeCell ref="F21:F24"/>
    <mergeCell ref="A25:A28"/>
    <mergeCell ref="C25:C28"/>
    <mergeCell ref="D25:D28"/>
    <mergeCell ref="E25:E28"/>
    <mergeCell ref="F25:F28"/>
    <mergeCell ref="A11:A15"/>
    <mergeCell ref="C11:C15"/>
    <mergeCell ref="D11:D15"/>
    <mergeCell ref="E11:E15"/>
    <mergeCell ref="F11:F15"/>
    <mergeCell ref="A17:A20"/>
    <mergeCell ref="C17:C20"/>
    <mergeCell ref="D17:D20"/>
    <mergeCell ref="E17:E20"/>
    <mergeCell ref="F17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7" t="s">
        <v>165</v>
      </c>
      <c r="B7" s="98"/>
      <c r="D7" s="3"/>
      <c r="E7" s="3"/>
      <c r="F7" s="3"/>
      <c r="G7" s="3"/>
    </row>
    <row r="8" spans="1:7">
      <c r="A8" s="127" t="s">
        <v>166</v>
      </c>
      <c r="B8" s="98"/>
      <c r="D8" s="3"/>
      <c r="E8" s="3"/>
      <c r="F8" s="3"/>
      <c r="G8" s="3"/>
    </row>
    <row r="9" spans="1:7" ht="13.5" thickBot="1"/>
    <row r="10" spans="1:7" ht="21.95" customHeight="1">
      <c r="A10" s="129" t="s">
        <v>169</v>
      </c>
      <c r="B10" s="225" t="s">
        <v>2</v>
      </c>
      <c r="C10" s="225" t="s">
        <v>171</v>
      </c>
      <c r="D10" s="225" t="s">
        <v>172</v>
      </c>
      <c r="E10" s="225" t="s">
        <v>173</v>
      </c>
      <c r="F10" s="225" t="s">
        <v>174</v>
      </c>
    </row>
    <row r="11" spans="1:7" ht="21.95" customHeight="1" thickBot="1">
      <c r="A11" s="130" t="s">
        <v>170</v>
      </c>
      <c r="B11" s="226"/>
      <c r="C11" s="226"/>
      <c r="D11" s="226"/>
      <c r="E11" s="226"/>
      <c r="F11" s="226"/>
    </row>
    <row r="12" spans="1:7" ht="30.6" customHeight="1" thickBot="1">
      <c r="A12" s="131">
        <v>1</v>
      </c>
      <c r="B12" s="132" t="s">
        <v>175</v>
      </c>
      <c r="C12" s="132" t="s">
        <v>176</v>
      </c>
      <c r="D12" s="132" t="s">
        <v>177</v>
      </c>
      <c r="E12" s="132" t="s">
        <v>178</v>
      </c>
      <c r="F12" s="132" t="s">
        <v>179</v>
      </c>
    </row>
    <row r="13" spans="1:7" ht="21.95" customHeight="1" thickBot="1">
      <c r="A13" s="133">
        <v>43831</v>
      </c>
      <c r="B13" s="132" t="s">
        <v>180</v>
      </c>
      <c r="C13" s="132" t="s">
        <v>176</v>
      </c>
      <c r="D13" s="132" t="s">
        <v>181</v>
      </c>
      <c r="E13" s="132" t="s">
        <v>182</v>
      </c>
      <c r="F13" s="134">
        <v>43932</v>
      </c>
    </row>
    <row r="14" spans="1:7" ht="21.95" customHeight="1" thickBot="1">
      <c r="A14" s="130" t="s">
        <v>183</v>
      </c>
      <c r="B14" s="135" t="s">
        <v>184</v>
      </c>
      <c r="C14" s="135">
        <v>1</v>
      </c>
      <c r="D14" s="135" t="s">
        <v>176</v>
      </c>
      <c r="E14" s="135" t="s">
        <v>185</v>
      </c>
      <c r="F14" s="136">
        <v>22037</v>
      </c>
    </row>
    <row r="15" spans="1:7" ht="21.95" customHeight="1" thickBot="1">
      <c r="A15" s="130" t="s">
        <v>186</v>
      </c>
      <c r="B15" s="135" t="s">
        <v>187</v>
      </c>
      <c r="C15" s="135">
        <v>5</v>
      </c>
      <c r="D15" s="135" t="s">
        <v>176</v>
      </c>
      <c r="E15" s="135" t="s">
        <v>188</v>
      </c>
      <c r="F15" s="136">
        <v>16193</v>
      </c>
    </row>
    <row r="16" spans="1:7" ht="21.95" customHeight="1" thickBot="1">
      <c r="A16" s="133">
        <v>43862</v>
      </c>
      <c r="B16" s="132" t="s">
        <v>189</v>
      </c>
      <c r="C16" s="132" t="s">
        <v>176</v>
      </c>
      <c r="D16" s="132" t="s">
        <v>190</v>
      </c>
      <c r="E16" s="132" t="s">
        <v>191</v>
      </c>
      <c r="F16" s="132" t="s">
        <v>192</v>
      </c>
    </row>
    <row r="17" spans="1:6" ht="21.95" customHeight="1" thickBot="1">
      <c r="A17" s="130" t="s">
        <v>183</v>
      </c>
      <c r="B17" s="135" t="s">
        <v>193</v>
      </c>
      <c r="C17" s="135">
        <v>2</v>
      </c>
      <c r="D17" s="135" t="s">
        <v>176</v>
      </c>
      <c r="E17" s="135" t="s">
        <v>194</v>
      </c>
      <c r="F17" s="135" t="s">
        <v>192</v>
      </c>
    </row>
    <row r="18" spans="1:6" ht="21.95" customHeight="1" thickBot="1">
      <c r="A18" s="133">
        <v>43891</v>
      </c>
      <c r="B18" s="132" t="s">
        <v>195</v>
      </c>
      <c r="C18" s="132"/>
      <c r="D18" s="132" t="s">
        <v>196</v>
      </c>
      <c r="E18" s="132" t="s">
        <v>197</v>
      </c>
      <c r="F18" s="137">
        <v>32964</v>
      </c>
    </row>
    <row r="19" spans="1:6" ht="21.95" customHeight="1" thickBot="1">
      <c r="A19" s="130" t="s">
        <v>183</v>
      </c>
      <c r="B19" s="135" t="s">
        <v>184</v>
      </c>
      <c r="C19" s="135">
        <v>2</v>
      </c>
      <c r="D19" s="135" t="s">
        <v>176</v>
      </c>
      <c r="E19" s="135" t="s">
        <v>198</v>
      </c>
      <c r="F19" s="136">
        <v>29312</v>
      </c>
    </row>
    <row r="20" spans="1:6" ht="21.95" customHeight="1" thickBot="1">
      <c r="A20" s="130" t="s">
        <v>186</v>
      </c>
      <c r="B20" s="135" t="s">
        <v>199</v>
      </c>
      <c r="C20" s="135" t="s">
        <v>200</v>
      </c>
      <c r="D20" s="135" t="s">
        <v>176</v>
      </c>
      <c r="E20" s="135" t="s">
        <v>201</v>
      </c>
      <c r="F20" s="135" t="s">
        <v>202</v>
      </c>
    </row>
    <row r="21" spans="1:6" ht="30.6" customHeight="1" thickBot="1">
      <c r="A21" s="131">
        <v>2</v>
      </c>
      <c r="B21" s="132" t="s">
        <v>203</v>
      </c>
      <c r="C21" s="132" t="s">
        <v>176</v>
      </c>
      <c r="D21" s="132" t="s">
        <v>204</v>
      </c>
      <c r="E21" s="132" t="s">
        <v>191</v>
      </c>
      <c r="F21" s="132" t="s">
        <v>205</v>
      </c>
    </row>
    <row r="22" spans="1:6" ht="31.5" customHeight="1" thickBot="1">
      <c r="A22" s="130" t="s">
        <v>183</v>
      </c>
      <c r="B22" s="135" t="s">
        <v>206</v>
      </c>
      <c r="C22" s="135">
        <v>2</v>
      </c>
      <c r="D22" s="135" t="s">
        <v>207</v>
      </c>
      <c r="E22" s="135" t="s">
        <v>208</v>
      </c>
      <c r="F22" s="135" t="s">
        <v>205</v>
      </c>
    </row>
    <row r="23" spans="1:6" ht="30" customHeight="1" thickBot="1">
      <c r="A23" s="131">
        <v>3</v>
      </c>
      <c r="B23" s="132" t="s">
        <v>209</v>
      </c>
      <c r="C23" s="132" t="s">
        <v>176</v>
      </c>
      <c r="D23" s="132" t="s">
        <v>210</v>
      </c>
      <c r="E23" s="132" t="s">
        <v>191</v>
      </c>
      <c r="F23" s="137">
        <v>34151</v>
      </c>
    </row>
    <row r="24" spans="1:6" ht="29.45" customHeight="1" thickBot="1">
      <c r="A24" s="130" t="s">
        <v>183</v>
      </c>
      <c r="B24" s="135" t="s">
        <v>211</v>
      </c>
      <c r="C24" s="135">
        <v>13</v>
      </c>
      <c r="D24" s="135" t="s">
        <v>212</v>
      </c>
      <c r="E24" s="135" t="s">
        <v>213</v>
      </c>
      <c r="F24" s="136">
        <v>34151</v>
      </c>
    </row>
    <row r="25" spans="1:6" ht="21.95" customHeight="1" thickBot="1">
      <c r="A25" s="131">
        <v>4</v>
      </c>
      <c r="B25" s="132" t="s">
        <v>214</v>
      </c>
      <c r="C25" s="132" t="s">
        <v>176</v>
      </c>
      <c r="D25" s="132" t="s">
        <v>215</v>
      </c>
      <c r="E25" s="132" t="s">
        <v>191</v>
      </c>
      <c r="F25" s="137">
        <v>44136</v>
      </c>
    </row>
    <row r="26" spans="1:6" ht="21.95" customHeight="1" thickBot="1">
      <c r="A26" s="130" t="s">
        <v>183</v>
      </c>
      <c r="B26" s="135" t="s">
        <v>216</v>
      </c>
      <c r="C26" s="135">
        <v>2</v>
      </c>
      <c r="D26" s="135" t="s">
        <v>176</v>
      </c>
      <c r="E26" s="135" t="s">
        <v>217</v>
      </c>
      <c r="F26" s="135" t="s">
        <v>218</v>
      </c>
    </row>
    <row r="27" spans="1:6" ht="21.95" customHeight="1" thickBot="1">
      <c r="A27" s="130" t="s">
        <v>186</v>
      </c>
      <c r="B27" s="135" t="s">
        <v>219</v>
      </c>
      <c r="C27" s="135">
        <v>2</v>
      </c>
      <c r="D27" s="135" t="s">
        <v>176</v>
      </c>
      <c r="E27" s="135" t="s">
        <v>220</v>
      </c>
      <c r="F27" s="136">
        <v>43891</v>
      </c>
    </row>
    <row r="28" spans="1:6" ht="21.95" customHeight="1" thickBot="1">
      <c r="A28" s="131">
        <v>5</v>
      </c>
      <c r="B28" s="132" t="s">
        <v>221</v>
      </c>
      <c r="C28" s="132" t="s">
        <v>176</v>
      </c>
      <c r="D28" s="132" t="s">
        <v>222</v>
      </c>
      <c r="E28" s="132" t="s">
        <v>191</v>
      </c>
      <c r="F28" s="132" t="s">
        <v>192</v>
      </c>
    </row>
    <row r="29" spans="1:6" ht="21.95" customHeight="1" thickBot="1">
      <c r="A29" s="130" t="s">
        <v>183</v>
      </c>
      <c r="B29" s="135" t="s">
        <v>216</v>
      </c>
      <c r="C29" s="135">
        <v>2</v>
      </c>
      <c r="D29" s="135" t="s">
        <v>176</v>
      </c>
      <c r="E29" s="135" t="s">
        <v>194</v>
      </c>
      <c r="F29" s="135" t="s">
        <v>192</v>
      </c>
    </row>
    <row r="30" spans="1:6" ht="21.95" customHeight="1" thickBot="1">
      <c r="A30" s="130"/>
      <c r="B30" s="132" t="s">
        <v>223</v>
      </c>
      <c r="C30" s="135" t="s">
        <v>176</v>
      </c>
      <c r="D30" s="135" t="s">
        <v>176</v>
      </c>
      <c r="E30" s="132" t="s">
        <v>224</v>
      </c>
      <c r="F30" s="132" t="s">
        <v>225</v>
      </c>
    </row>
    <row r="31" spans="1:6" ht="21.95" customHeight="1">
      <c r="A31" s="227">
        <v>8</v>
      </c>
      <c r="B31" s="228"/>
      <c r="C31" s="228"/>
      <c r="D31" s="229"/>
      <c r="E31" s="230" t="s">
        <v>226</v>
      </c>
      <c r="F31" s="231"/>
    </row>
    <row r="32" spans="1:6">
      <c r="A32" s="223" t="s">
        <v>227</v>
      </c>
      <c r="B32" s="224"/>
      <c r="C32" s="224"/>
      <c r="D32" s="224"/>
      <c r="E32" s="224"/>
      <c r="F32" s="224"/>
    </row>
    <row r="33" spans="1:7">
      <c r="A33" s="220"/>
      <c r="B33" s="221"/>
      <c r="C33" s="221"/>
      <c r="D33" s="221"/>
      <c r="E33" s="221"/>
      <c r="F33" s="221"/>
    </row>
    <row r="34" spans="1:7">
      <c r="A34" s="220" t="s">
        <v>228</v>
      </c>
      <c r="B34" s="221"/>
      <c r="C34" s="221"/>
      <c r="D34" s="221"/>
      <c r="E34" s="221"/>
      <c r="F34" s="221"/>
    </row>
    <row r="35" spans="1:7">
      <c r="A35" s="220"/>
      <c r="B35" s="221"/>
      <c r="C35" s="221"/>
      <c r="D35" s="221"/>
      <c r="E35" s="221"/>
      <c r="F35" s="221"/>
    </row>
    <row r="36" spans="1:7">
      <c r="A36" s="220" t="s">
        <v>229</v>
      </c>
      <c r="B36" s="221"/>
      <c r="C36" s="221"/>
      <c r="D36" s="221"/>
      <c r="E36" s="221"/>
      <c r="F36" s="221"/>
    </row>
    <row r="38" spans="1:7" ht="30">
      <c r="B38" s="138" t="s">
        <v>230</v>
      </c>
      <c r="C38" s="138" t="s">
        <v>231</v>
      </c>
      <c r="D38" s="138" t="s">
        <v>232</v>
      </c>
      <c r="E38" s="138" t="s">
        <v>233</v>
      </c>
    </row>
    <row r="39" spans="1:7" ht="15">
      <c r="B39" s="138" t="s">
        <v>234</v>
      </c>
      <c r="C39" s="138" t="s">
        <v>225</v>
      </c>
      <c r="D39" s="138" t="s">
        <v>235</v>
      </c>
      <c r="E39" s="139">
        <v>4043</v>
      </c>
    </row>
    <row r="40" spans="1:7">
      <c r="B40" s="222" t="s">
        <v>236</v>
      </c>
      <c r="C40" s="222"/>
      <c r="D40" s="222"/>
      <c r="E40" s="222"/>
    </row>
    <row r="42" spans="1:7">
      <c r="A42" s="128" t="s">
        <v>123</v>
      </c>
      <c r="B42" s="8"/>
      <c r="C42" s="8"/>
      <c r="D42" s="8"/>
      <c r="E42" s="8"/>
      <c r="F42" s="128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  <mergeCell ref="A33:F33"/>
    <mergeCell ref="A34:F34"/>
    <mergeCell ref="A35:F35"/>
    <mergeCell ref="A36:F36"/>
    <mergeCell ref="B40:E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44342</v>
      </c>
      <c r="O3" s="235"/>
      <c r="P3" s="20">
        <f ca="1">DAY(N3)</f>
        <v>26</v>
      </c>
      <c r="Q3" s="22" t="str">
        <f ca="1">IF(Q4&gt;7,S3,S4)</f>
        <v>мая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26  »  мая  2021 г.</v>
      </c>
      <c r="L4" s="236"/>
      <c r="M4" s="236"/>
      <c r="N4" s="145"/>
      <c r="O4" s="145"/>
      <c r="P4" s="19"/>
      <c r="Q4" s="22">
        <f ca="1">MONTH(N3)</f>
        <v>5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мая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3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3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3"/>
      <c r="E12" s="38"/>
      <c r="M12" s="40">
        <f ca="1">TODAY()</f>
        <v>44342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3"/>
      <c r="M13" s="43"/>
    </row>
    <row r="14" spans="1:19" s="33" customFormat="1">
      <c r="A14" s="44">
        <f>TRUNC(A15/10)</f>
        <v>0</v>
      </c>
      <c r="B14" s="143"/>
      <c r="C14" s="41"/>
      <c r="H14" s="143"/>
    </row>
    <row r="15" spans="1:19" s="33" customFormat="1">
      <c r="A15" s="44">
        <f>TRUNC(A16/10)</f>
        <v>0</v>
      </c>
      <c r="B15" s="143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3"/>
    </row>
    <row r="16" spans="1:19" s="33" customFormat="1">
      <c r="A16" s="44">
        <f>TRUNC(A17/10)</f>
        <v>0</v>
      </c>
      <c r="B16" s="143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3"/>
    </row>
    <row r="17" spans="1:9" s="33" customFormat="1">
      <c r="A17" s="44">
        <f>TRUNC(A19/10)</f>
        <v>0</v>
      </c>
      <c r="B17" s="143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3"/>
    </row>
    <row r="18" spans="1:9" s="33" customFormat="1">
      <c r="A18" s="44"/>
      <c r="B18" s="143"/>
      <c r="D18" s="143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3"/>
    </row>
    <row r="19" spans="1:9" s="33" customFormat="1">
      <c r="A19" s="44">
        <f>TRUNC(A20/10)</f>
        <v>0</v>
      </c>
      <c r="B19" s="143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3"/>
    </row>
    <row r="20" spans="1:9">
      <c r="A20" s="44">
        <f>TRUNC(A21/10)</f>
        <v>0</v>
      </c>
      <c r="B20" s="143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3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3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3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3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3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3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3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3"/>
    </row>
    <row r="29" spans="1:9" s="33" customFormat="1">
      <c r="A29" s="44">
        <f>E13</f>
        <v>104471.73976499998</v>
      </c>
      <c r="B29" s="143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3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3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3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3"/>
    </row>
    <row r="33" spans="1:11" s="33" customFormat="1">
      <c r="F33" s="33" t="s">
        <v>79</v>
      </c>
      <c r="H33" s="143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3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3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4"/>
    </row>
    <row r="47" spans="1:11" s="33" customFormat="1">
      <c r="B47" s="51"/>
      <c r="C47" s="51"/>
      <c r="H47" s="143"/>
    </row>
    <row r="48" spans="1:11" s="33" customFormat="1">
      <c r="B48" s="51"/>
      <c r="C48" s="51"/>
      <c r="H48" s="143"/>
    </row>
    <row r="49" spans="2:8" s="33" customFormat="1">
      <c r="B49" s="51"/>
      <c r="C49" s="51"/>
      <c r="H49" s="143"/>
    </row>
    <row r="50" spans="2:8" s="33" customFormat="1">
      <c r="B50" s="51"/>
      <c r="C50" s="51"/>
      <c r="H50" s="143"/>
    </row>
    <row r="51" spans="2:8" s="33" customFormat="1">
      <c r="B51" s="51"/>
      <c r="C51" s="51"/>
      <c r="H51" s="143"/>
    </row>
    <row r="52" spans="2:8" s="33" customFormat="1">
      <c r="B52" s="51"/>
      <c r="C52" s="51"/>
      <c r="H52" s="143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21400.995000000003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Двадцать одна тысяча четыреста пять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44342</v>
      </c>
      <c r="O3" s="235"/>
      <c r="P3" s="20">
        <f ca="1">DAY(N3)</f>
        <v>26</v>
      </c>
      <c r="Q3" s="22" t="str">
        <f ca="1">IF(Q4&gt;7,S3,S4)</f>
        <v>мая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Двадцать одна тысяча четыреста пять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26  »  мая  2021 г.</v>
      </c>
      <c r="L4" s="236"/>
      <c r="M4" s="236"/>
      <c r="N4" s="26"/>
      <c r="O4" s="26"/>
      <c r="P4" s="19"/>
      <c r="Q4" s="22">
        <f ca="1">MONTH(N3)</f>
        <v>5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мая</v>
      </c>
    </row>
    <row r="5" spans="1:19">
      <c r="A5" s="27" t="s">
        <v>73</v>
      </c>
      <c r="B5" s="25" t="str">
        <f>CONCATENATE(A8,A9,A10,A11,A12)</f>
        <v>двадцать одна тысяча четыреста пять рублей 00 коп.</v>
      </c>
    </row>
    <row r="6" spans="1:19" s="25" customFormat="1">
      <c r="A6" s="27" t="s">
        <v>74</v>
      </c>
      <c r="B6" s="25" t="str">
        <f>CONCATENATE(A8,A9,A10,A11,A12,B8,B9,C9)</f>
        <v>двадцать одна тысяча четыреста пять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228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д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двадцать одна тысяча </v>
      </c>
      <c r="D10" s="37"/>
      <c r="E10" s="38"/>
      <c r="F10" s="31" t="str">
        <f>PROPER(F9)</f>
        <v>Д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пять рублей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44342</v>
      </c>
    </row>
    <row r="13" spans="1:19" s="33" customFormat="1">
      <c r="A13" s="39"/>
      <c r="D13" s="41"/>
      <c r="E13" s="42">
        <f>'смета ГЕОЛОГИЯ'!G34</f>
        <v>21400.995000000003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2</v>
      </c>
      <c r="B24" s="37">
        <f>TRUNC(RIGHT(A24))</f>
        <v>2</v>
      </c>
      <c r="C24" s="41">
        <f>IF(B24=1,"",B24)</f>
        <v>2</v>
      </c>
      <c r="E24" s="46" t="str">
        <f>IF(OR(C24=0,B24=1),"",IF(B24=2,E35,IF(B24=3,E36,IF(B24=4,E37,IF(B24=5,E38,IF(B24=6,E39,IF(B24=7,E40,IF(B24=8,E41,E42))))))))</f>
        <v xml:space="preserve">двадцать </v>
      </c>
    </row>
    <row r="25" spans="1:9" s="33" customFormat="1">
      <c r="A25" s="44">
        <f>TRUNC(A27/10)</f>
        <v>21</v>
      </c>
      <c r="B25" s="37">
        <f>TRUNC(RIGHT(A25))</f>
        <v>1</v>
      </c>
      <c r="C25" s="41">
        <f>IF(B24=1,B25+10,IF(B25=0,0,B25))</f>
        <v>1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одна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21</v>
      </c>
      <c r="F26" s="33" t="str">
        <f>IF(E26=0,"",IF(B24=1,"тысяч ",IF(B25=1,"тысяча ",IF(OR(B25=2,B25=3,B25=4),"тысячи ","тысяч "))))</f>
        <v xml:space="preserve">тысяча </v>
      </c>
    </row>
    <row r="27" spans="1:9" s="33" customFormat="1">
      <c r="A27" s="44">
        <f>TRUNC(A28/10)</f>
        <v>214</v>
      </c>
      <c r="B27" s="37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2140</v>
      </c>
      <c r="B28" s="48">
        <f>TRUNC(RIGHT(A28))</f>
        <v>0</v>
      </c>
      <c r="C28" s="41">
        <f>IF(B28=1,"",B28)</f>
        <v>0</v>
      </c>
      <c r="E28" s="46" t="str">
        <f>IF(OR(C28=0,B28=1),"",IF(C28=2,E35,IF(C28=3,E36,IF(C28=4,E37,IF(C28=5,E38,IF(C28=6,E39,IF(C28=7,E40,IF(C28=8,E41,E42))))))))</f>
        <v/>
      </c>
      <c r="G28" s="37"/>
    </row>
    <row r="29" spans="1:9" s="33" customFormat="1">
      <c r="A29" s="44">
        <f>E13</f>
        <v>21400.995000000003</v>
      </c>
      <c r="B29" s="37">
        <f>TRUNC(RIGHT(A29))</f>
        <v>5</v>
      </c>
      <c r="C29" s="41">
        <f>IF(B28=1,B29+10,IF(B29=0,0,B29))</f>
        <v>5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пять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405</v>
      </c>
      <c r="F30" s="33" t="str">
        <f>IF(E30+E26+E22+E18=0,"ноль рублей ",IF(C29=1,"рубль ",IF(OR(C29=2,C29=3,C29=4),"рубля ","рублей ")))</f>
        <v xml:space="preserve">рублей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2021-05-26T09:50:53Z</cp:lastPrinted>
  <dcterms:created xsi:type="dcterms:W3CDTF">2020-02-03T10:36:37Z</dcterms:created>
  <dcterms:modified xsi:type="dcterms:W3CDTF">2021-05-26T09:54:53Z</dcterms:modified>
</cp:coreProperties>
</file>