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'1.1.'!$D$28:$D$1147</definedName>
    <definedName name="Nomenclatura" localSheetId="2">'1.2. '!$D$5:$D$1134</definedName>
    <definedName name="Print_Area" localSheetId="0">'1.1.'!$A$1:$X$37</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'1.1.'!$L$28:$L$65555</definedName>
    <definedName name="НаименованиеПредметаЗакупки">'1.1.'!$D$9</definedName>
    <definedName name="НомерСертификатаИмя">'1.1.'!$J$28:$J$65555</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'1.1.'!$Z$32:$Z$33</definedName>
    <definedName name="ТехническиеХарактеристики">'1.1.'!$H$9</definedName>
    <definedName name="ЦенаИнфо1">'1.1.'!$B$31</definedName>
    <definedName name="ЦенаИнфо2">'1.1.'!$B$32</definedName>
    <definedName name="ШапкаСтоимостьЗаЕдиницу">'1.1.'!$S$9</definedName>
  </definedNames>
  <calcPr calcId="145621"/>
</workbook>
</file>

<file path=xl/calcChain.xml><?xml version="1.0" encoding="utf-8"?>
<calcChain xmlns="http://schemas.openxmlformats.org/spreadsheetml/2006/main">
  <c r="AG27" i="1" l="1"/>
  <c r="AF27" i="1"/>
  <c r="AE27" i="1"/>
  <c r="AD27" i="1"/>
  <c r="AC27" i="1"/>
  <c r="AB27" i="1"/>
  <c r="Y27" i="1"/>
  <c r="W27" i="1"/>
  <c r="X27" i="1" s="1"/>
  <c r="Z27" i="1" s="1"/>
  <c r="AH27" i="1" s="1"/>
  <c r="V27" i="1"/>
  <c r="AG26" i="1"/>
  <c r="AF26" i="1"/>
  <c r="AE26" i="1"/>
  <c r="AD26" i="1"/>
  <c r="AC26" i="1"/>
  <c r="AB26" i="1"/>
  <c r="Y26" i="1"/>
  <c r="V26" i="1"/>
  <c r="W26" i="1" s="1"/>
  <c r="AG25" i="1"/>
  <c r="AF25" i="1"/>
  <c r="AE25" i="1"/>
  <c r="AD25" i="1"/>
  <c r="AC25" i="1"/>
  <c r="Y25" i="1"/>
  <c r="V25" i="1"/>
  <c r="AB25" i="1" s="1"/>
  <c r="AG24" i="1"/>
  <c r="AF24" i="1"/>
  <c r="AE24" i="1"/>
  <c r="AD24" i="1"/>
  <c r="AC24" i="1"/>
  <c r="AB24" i="1"/>
  <c r="Y24" i="1"/>
  <c r="V24" i="1"/>
  <c r="W24" i="1" s="1"/>
  <c r="AG23" i="1"/>
  <c r="AF23" i="1"/>
  <c r="AE23" i="1"/>
  <c r="AD23" i="1"/>
  <c r="AC23" i="1"/>
  <c r="Y23" i="1"/>
  <c r="V23" i="1"/>
  <c r="AB23" i="1" s="1"/>
  <c r="AG22" i="1"/>
  <c r="AF22" i="1"/>
  <c r="AE22" i="1"/>
  <c r="AD22" i="1"/>
  <c r="AC22" i="1"/>
  <c r="Y22" i="1"/>
  <c r="V22" i="1"/>
  <c r="W22" i="1" s="1"/>
  <c r="AG21" i="1"/>
  <c r="AF21" i="1"/>
  <c r="AE21" i="1"/>
  <c r="AD21" i="1"/>
  <c r="AC21" i="1"/>
  <c r="Y21" i="1"/>
  <c r="V21" i="1"/>
  <c r="AB21" i="1" s="1"/>
  <c r="AG20" i="1"/>
  <c r="AF20" i="1"/>
  <c r="AE20" i="1"/>
  <c r="AD20" i="1"/>
  <c r="AC20" i="1"/>
  <c r="AB20" i="1"/>
  <c r="Y20" i="1"/>
  <c r="W20" i="1"/>
  <c r="X20" i="1" s="1"/>
  <c r="Z20" i="1" s="1"/>
  <c r="AH20" i="1" s="1"/>
  <c r="V20" i="1"/>
  <c r="AG19" i="1"/>
  <c r="AF19" i="1"/>
  <c r="AE19" i="1"/>
  <c r="AD19" i="1"/>
  <c r="AC19" i="1"/>
  <c r="AB19" i="1"/>
  <c r="Y19" i="1"/>
  <c r="W19" i="1"/>
  <c r="X19" i="1" s="1"/>
  <c r="Z19" i="1" s="1"/>
  <c r="AH19" i="1" s="1"/>
  <c r="V19" i="1"/>
  <c r="AG18" i="1"/>
  <c r="AF18" i="1"/>
  <c r="AE18" i="1"/>
  <c r="AD18" i="1"/>
  <c r="AC18" i="1"/>
  <c r="AB18" i="1"/>
  <c r="Y18" i="1"/>
  <c r="V18" i="1"/>
  <c r="W18" i="1" s="1"/>
  <c r="AG17" i="1"/>
  <c r="AF17" i="1"/>
  <c r="AE17" i="1"/>
  <c r="AD17" i="1"/>
  <c r="AC17" i="1"/>
  <c r="Y17" i="1"/>
  <c r="V17" i="1"/>
  <c r="W17" i="1" s="1"/>
  <c r="AG16" i="1"/>
  <c r="AF16" i="1"/>
  <c r="AE16" i="1"/>
  <c r="AD16" i="1"/>
  <c r="AC16" i="1"/>
  <c r="AB16" i="1"/>
  <c r="Y16" i="1"/>
  <c r="V16" i="1"/>
  <c r="W16" i="1" s="1"/>
  <c r="AG15" i="1"/>
  <c r="AF15" i="1"/>
  <c r="AE15" i="1"/>
  <c r="AD15" i="1"/>
  <c r="AC15" i="1"/>
  <c r="Y15" i="1"/>
  <c r="V15" i="1"/>
  <c r="AB15" i="1" s="1"/>
  <c r="AG14" i="1"/>
  <c r="AF14" i="1"/>
  <c r="AE14" i="1"/>
  <c r="AD14" i="1"/>
  <c r="AC14" i="1"/>
  <c r="Y14" i="1"/>
  <c r="V14" i="1"/>
  <c r="W14" i="1" s="1"/>
  <c r="AG13" i="1"/>
  <c r="AF13" i="1"/>
  <c r="AE13" i="1"/>
  <c r="AD13" i="1"/>
  <c r="AC13" i="1"/>
  <c r="AB13" i="1"/>
  <c r="Y13" i="1"/>
  <c r="W13" i="1"/>
  <c r="X13" i="1" s="1"/>
  <c r="Z13" i="1" s="1"/>
  <c r="AH13" i="1" s="1"/>
  <c r="V13" i="1"/>
  <c r="AG12" i="1"/>
  <c r="AF12" i="1"/>
  <c r="AE12" i="1"/>
  <c r="AD12" i="1"/>
  <c r="AC12" i="1"/>
  <c r="AB12" i="1"/>
  <c r="Y12" i="1"/>
  <c r="W12" i="1"/>
  <c r="AA12" i="1" s="1"/>
  <c r="V12" i="1"/>
  <c r="AG11" i="1"/>
  <c r="AF11" i="1"/>
  <c r="AE11" i="1"/>
  <c r="AD11" i="1"/>
  <c r="AC11" i="1"/>
  <c r="AB11" i="1"/>
  <c r="Y11" i="1"/>
  <c r="V11" i="1"/>
  <c r="W11" i="1" s="1"/>
  <c r="AA13" i="1" l="1"/>
  <c r="W21" i="1"/>
  <c r="X24" i="1"/>
  <c r="Z24" i="1" s="1"/>
  <c r="AH24" i="1" s="1"/>
  <c r="AA24" i="1"/>
  <c r="AA22" i="1"/>
  <c r="X22" i="1"/>
  <c r="Z22" i="1" s="1"/>
  <c r="AH22" i="1" s="1"/>
  <c r="X16" i="1"/>
  <c r="Z16" i="1" s="1"/>
  <c r="AH16" i="1" s="1"/>
  <c r="AA16" i="1"/>
  <c r="AA17" i="1"/>
  <c r="X17" i="1"/>
  <c r="Z17" i="1" s="1"/>
  <c r="AH17" i="1" s="1"/>
  <c r="AA14" i="1"/>
  <c r="X14" i="1"/>
  <c r="Z14" i="1" s="1"/>
  <c r="AH14" i="1" s="1"/>
  <c r="X11" i="1"/>
  <c r="Z11" i="1" s="1"/>
  <c r="AH11" i="1" s="1"/>
  <c r="AA11" i="1"/>
  <c r="AA18" i="1"/>
  <c r="X18" i="1"/>
  <c r="Z18" i="1" s="1"/>
  <c r="AH18" i="1" s="1"/>
  <c r="AA26" i="1"/>
  <c r="X26" i="1"/>
  <c r="Z26" i="1" s="1"/>
  <c r="AH26" i="1" s="1"/>
  <c r="AB17" i="1"/>
  <c r="AB14" i="1"/>
  <c r="W15" i="1"/>
  <c r="AA19" i="1"/>
  <c r="AB22" i="1"/>
  <c r="W23" i="1"/>
  <c r="AA27" i="1"/>
  <c r="W25" i="1"/>
  <c r="X12" i="1"/>
  <c r="Z12" i="1" s="1"/>
  <c r="AH12" i="1" s="1"/>
  <c r="AA20" i="1"/>
  <c r="X21" i="1" l="1"/>
  <c r="Z21" i="1" s="1"/>
  <c r="AH21" i="1" s="1"/>
  <c r="AA21" i="1"/>
  <c r="AA23" i="1"/>
  <c r="X23" i="1"/>
  <c r="Z23" i="1" s="1"/>
  <c r="AH23" i="1" s="1"/>
  <c r="AA15" i="1"/>
  <c r="X15" i="1"/>
  <c r="Z15" i="1" s="1"/>
  <c r="AH15" i="1" s="1"/>
  <c r="AA25" i="1"/>
  <c r="X25" i="1"/>
  <c r="Z25" i="1" s="1"/>
  <c r="AH25" i="1" s="1"/>
  <c r="B3" i="4" l="1"/>
  <c r="B3" i="6" l="1"/>
  <c r="A3" i="2" l="1"/>
  <c r="H3" i="1" l="1"/>
  <c r="B32" i="1" l="1"/>
  <c r="B31" i="1"/>
  <c r="E6" i="7" l="1"/>
  <c r="D6" i="7"/>
  <c r="F6" i="7"/>
  <c r="G6" i="7"/>
  <c r="B3" i="2" l="1"/>
  <c r="D3" i="4"/>
  <c r="F3" i="6"/>
  <c r="H5" i="1" l="1"/>
  <c r="H4" i="1"/>
  <c r="H7" i="1" l="1"/>
  <c r="H1" i="1" l="1"/>
  <c r="AH8" i="1" l="1"/>
  <c r="M4" i="6"/>
  <c r="N4" i="6" s="1"/>
  <c r="X29" i="1"/>
  <c r="X30" i="1"/>
  <c r="X28" i="1" l="1"/>
  <c r="H2" i="1" l="1"/>
</calcChain>
</file>

<file path=xl/sharedStrings.xml><?xml version="1.0" encoding="utf-8"?>
<sst xmlns="http://schemas.openxmlformats.org/spreadsheetml/2006/main" count="624" uniqueCount="246">
  <si>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</si>
  <si>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</si>
  <si>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</si>
  <si>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</si>
  <si>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</si>
  <si>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</si>
  <si>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</si>
  <si>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</si>
  <si>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</si>
  <si>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</si>
  <si>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</si>
  <si>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</si>
  <si>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</si>
  <si>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</si>
  <si>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</si>
  <si>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</si>
  <si>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</si>
  <si>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</si>
  <si>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</si>
  <si>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</si>
  <si>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</si>
  <si>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</si>
  <si>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</si>
  <si>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</si>
  <si>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</si>
  <si>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</si>
  <si>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</si>
  <si>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</si>
  <si>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</si>
  <si>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</si>
  <si>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</si>
  <si>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</si>
  <si>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</si>
  <si>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</si>
  <si>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</si>
  <si>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</si>
  <si>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</si>
  <si>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</si>
  <si>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</si>
  <si>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</si>
  <si>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</si>
  <si>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</si>
  <si>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</si>
  <si>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</si>
  <si>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</si>
  <si>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</si>
  <si>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</si>
  <si>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</si>
  <si>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</si>
  <si>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</si>
  <si>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</si>
  <si>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</si>
  <si>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</si>
  <si>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</si>
  <si>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</si>
  <si>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</si>
  <si>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</si>
  <si>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</si>
  <si>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</si>
  <si>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</si>
  <si>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</si>
  <si>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</si>
  <si>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</si>
  <si>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</si>
  <si>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</si>
  <si>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</si>
  <si>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</si>
  <si>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</si>
  <si>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</si>
  <si>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</si>
  <si>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</si>
  <si>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</si>
  <si>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</si>
  <si>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</si>
  <si>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</si>
  <si>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</si>
  <si>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</si>
  <si>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</si>
  <si>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</si>
  <si>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</si>
  <si>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</si>
  <si>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</si>
  <si>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</si>
  <si>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</si>
  <si>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</si>
  <si>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</si>
  <si>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</si>
  <si>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</si>
  <si>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</si>
  <si>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</si>
  <si>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</si>
  <si>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</si>
  <si>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</si>
  <si>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</si>
  <si>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</si>
  <si>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</si>
  <si>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</si>
  <si>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</si>
  <si>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</si>
  <si>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</si>
  <si>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</si>
  <si>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</si>
  <si>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</si>
  <si>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</si>
  <si>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</si>
  <si>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</si>
  <si>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</si>
  <si>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</si>
  <si>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</si>
  <si>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</si>
  <si>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</si>
  <si>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</si>
  <si>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</si>
  <si>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</si>
  <si>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</si>
  <si>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</si>
  <si>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</si>
  <si>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</si>
  <si>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</si>
  <si>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</si>
  <si>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</si>
  <si>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</si>
  <si>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</si>
  <si>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</si>
  <si>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</si>
  <si>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</si>
  <si>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</si>
  <si>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</si>
  <si>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</si>
  <si>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</si>
  <si>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</si>
  <si>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</si>
  <si>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</si>
  <si>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</si>
  <si>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</si>
  <si>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</si>
  <si>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</si>
  <si>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</si>
  <si>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</si>
  <si>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</si>
  <si>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</si>
  <si>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</si>
  <si>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</si>
  <si>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</si>
  <si>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</si>
  <si>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</si>
  <si>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</si>
  <si>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</si>
  <si>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</si>
  <si>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</si>
  <si>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</si>
  <si>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</si>
  <si>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</si>
  <si>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</si>
  <si>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</si>
  <si>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</si>
  <si>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</si>
  <si>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</si>
  <si>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</si>
  <si>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</si>
  <si>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</si>
  <si>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</si>
  <si>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</si>
  <si>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</si>
  <si>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</si>
  <si>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</si>
  <si>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</si>
  <si>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</si>
  <si>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</si>
  <si>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</si>
  <si>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</si>
  <si>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</si>
  <si>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</si>
  <si>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</si>
  <si>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</si>
  <si>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</si>
  <si>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</si>
  <si>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</si>
  <si>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</si>
  <si>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</si>
  <si>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</si>
  <si>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</si>
  <si>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</si>
  <si>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</si>
  <si>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</si>
  <si>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</si>
  <si>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</si>
  <si>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</si>
  <si>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</si>
  <si>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</si>
  <si>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</si>
  <si>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</si>
  <si>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</si>
  <si>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</si>
  <si>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</si>
  <si>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</si>
  <si>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</si>
  <si>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</si>
  <si>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</si>
  <si>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</si>
  <si>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</si>
  <si>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</si>
  <si>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7252e4d3-e234-4deb-a979-dae15abd7732</t>
  </si>
  <si>
    <t>Лента</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</si>
  <si>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</si>
  <si>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</si>
  <si>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</si>
  <si>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</si>
  <si>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</si>
  <si>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</si>
  <si>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a8835d93-6069-41d3-9822-bb7c947f3865</t>
  </si>
  <si>
    <t>Лента ФУМ В19ммхS0,25ммх15м</t>
  </si>
  <si>
    <t>Штука</t>
  </si>
  <si>
    <t>52b40f1f-f1b0-49a5-9db1-1f5c252e2de7</t>
  </si>
  <si>
    <t>Паронит маслобензостойкий</t>
  </si>
  <si>
    <t>c1216bf4-5612-4171-90ed-157bbf9d2c3b</t>
  </si>
  <si>
    <t>Нить герметизирующая</t>
  </si>
  <si>
    <t>6866de9e-9927-4a1f-95d8-7d9820ca7781</t>
  </si>
  <si>
    <t>Паронит маслобензостойкий ПМБ S2.0мм B1.0хL1.5м 6.4кг</t>
  </si>
  <si>
    <t>e1c70332-1629-4ded-8f09-86e16c29ac5f</t>
  </si>
  <si>
    <t>Каболка ГОСТ 1765-89</t>
  </si>
  <si>
    <t>b97343cd-813b-4c3a-aef4-6d9e3b8407d2</t>
  </si>
  <si>
    <t>Паронит безасбестовый S2.0мм В1.5хL1.0м</t>
  </si>
  <si>
    <t>180da18f-9ba6-4059-9b77-2d20876f8017</t>
  </si>
  <si>
    <t>Паронит маслобензостойкий ПМБ S1.0мм B1.0хL1.5м 3.4кг</t>
  </si>
  <si>
    <t>bae8482d-f8cc-4139-bc8d-1a36b15b6e46</t>
  </si>
  <si>
    <t>7317bf24-6511-4e42-bc7b-664426f99b24</t>
  </si>
  <si>
    <t>Паронит безасбестовый S4.0мм В1.5хL1.0м</t>
  </si>
  <si>
    <t>Лист</t>
  </si>
  <si>
    <t>820cdcc0-28db-4320-ba29-da9dfc9d06be</t>
  </si>
  <si>
    <t>Лен сантехнический</t>
  </si>
  <si>
    <t>bdca04fd-1f91-4de0-bc2f-cec0bd871ce2</t>
  </si>
  <si>
    <t>Герметик силиконовый санитарный</t>
  </si>
  <si>
    <t>e2b1937d-9bb1-4421-a9b7-2ab14cbad151</t>
  </si>
  <si>
    <t>Паронит маслобензостойкий ПМБ S1.5мм B1.0хL1.5м</t>
  </si>
  <si>
    <t>fb370a68-a33c-427f-9362-4d8b7f401e49</t>
  </si>
  <si>
    <t>Прокладка фланцевая 106х57х2.8мм</t>
  </si>
  <si>
    <t>d2f0160a-210d-47ee-966b-fb68ab2b4b68</t>
  </si>
  <si>
    <t>c19a8e98-6efb-4187-a553-9d6b4d79ca5c</t>
  </si>
  <si>
    <t>Паронит безасбестовый S5.0мм В1.5хL1.0м</t>
  </si>
  <si>
    <t>ea8de610-7252-44c2-b6db-429047f226bc</t>
  </si>
  <si>
    <t>Паронит безасбестовый S3.0мм В1.0хL1.5м</t>
  </si>
  <si>
    <t>Запрос предложений в электронной форме</t>
  </si>
  <si>
    <t>8268aa8c-0ebb-40d4-bf0d-73d586febf8c</t>
  </si>
  <si>
    <t>d524526e-3439-449b-ae4c-a50f82ac882f</t>
  </si>
  <si>
    <t>db353427-3c1c-11e9-8367-005056b8f04c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</si>
</sst>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2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243</v>
      </c>
      <c r="B1" s="28" t="s">
        <v>108</v>
      </c>
      <c r="G1" s="28"/>
      <c r="H1" s="153"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3"/>
      <c r="J1" s="153"/>
      <c r="K1" s="153"/>
      <c r="L1" s="153"/>
      <c r="M1" s="153"/>
      <c r="N1" s="153"/>
      <c r="O1" s="153"/>
      <c r="P1" s="153"/>
      <c r="Q1" s="100"/>
      <c r="R1" s="100"/>
      <c r="AD1" s="64" t="s">
        <v>78</v>
      </c>
      <c r="AE1" s="64"/>
      <c r="AF1" s="65"/>
      <c r="AG1" s="65"/>
      <c r="AH1" s="65"/>
      <c r="AI1" s="66"/>
      <c r="AJ1" s="146" t="s">
        <v>76</v>
      </c>
      <c r="AK1" s="146"/>
      <c r="AL1" s="146"/>
      <c r="AM1" s="146"/>
      <c r="AN1" s="146"/>
      <c r="AO1" s="146"/>
    </row>
    <row r="2" spans="1:41" ht="18.75" x14ac:dyDescent="0.3">
      <c r="A2" s="1" t="s">
        <v>244</v>
      </c>
      <c r="B2" s="28" t="s">
        <v>70</v>
      </c>
      <c r="G2" s="58"/>
      <c r="H2" s="156" t="str">
        <f>IF(SUM(Y:Y)&gt;0,"Участник не вправе предложить стоимость за единицу товара выше стоимости, указанной в колонке 15 (пункт документации 2.3.6.2.)","")</f>
        <v/>
      </c>
      <c r="I2" s="156"/>
      <c r="J2" s="156"/>
      <c r="K2" s="156"/>
      <c r="L2" s="156"/>
      <c r="M2" s="156"/>
      <c r="N2" s="156"/>
      <c r="O2" s="156"/>
      <c r="P2" s="156"/>
      <c r="Q2" s="101"/>
      <c r="R2" s="101"/>
      <c r="AD2" s="64" t="s">
        <v>77</v>
      </c>
      <c r="AE2" s="64"/>
      <c r="AF2" s="65"/>
      <c r="AG2" s="65"/>
      <c r="AH2" s="65"/>
      <c r="AI2" s="66"/>
      <c r="AJ2" s="147"/>
      <c r="AK2" s="147"/>
      <c r="AL2" s="147"/>
      <c r="AM2" s="147"/>
      <c r="AN2" s="147"/>
      <c r="AO2" s="147"/>
    </row>
    <row r="3" spans="1:41" ht="27.75" customHeight="1" x14ac:dyDescent="0.3">
      <c r="B3" s="154" t="s">
        <v>242</v>
      </c>
      <c r="C3" s="154"/>
      <c r="D3" s="154"/>
      <c r="E3" s="16"/>
      <c r="F3" s="16"/>
      <c r="G3" s="16"/>
      <c r="H3" s="148" t="str">
        <f>IF(SUM(AF:AF)&gt;0,"ВНИМАНИЕ.     Колонка №4 для выбора Эквивалента заполнена НЕ верно!","")</f>
        <v/>
      </c>
      <c r="I3" s="148"/>
      <c r="J3" s="148"/>
      <c r="K3" s="148"/>
      <c r="L3" s="148"/>
      <c r="M3" s="148"/>
      <c r="N3" s="148"/>
      <c r="O3" s="148"/>
      <c r="P3" s="148"/>
      <c r="Q3" s="99"/>
      <c r="R3" s="99"/>
      <c r="AD3" s="64" t="s">
        <v>79</v>
      </c>
      <c r="AE3" s="64"/>
      <c r="AF3" s="65"/>
      <c r="AG3" s="65"/>
      <c r="AH3" s="65"/>
      <c r="AI3" s="66"/>
      <c r="AJ3" s="86" t="s">
        <v>198</v>
      </c>
      <c r="AK3" s="86" t="s">
        <v>105</v>
      </c>
      <c r="AL3" s="87" t="s">
        <v>106</v>
      </c>
      <c r="AM3" s="86" t="s">
        <v>69</v>
      </c>
      <c r="AN3" s="67"/>
      <c r="AO3" s="68" t="s">
        <v>75</v>
      </c>
    </row>
    <row r="4" spans="1:41" ht="19.5" customHeight="1" x14ac:dyDescent="0.3">
      <c r="A4" s="1" t="s">
        <v>245</v>
      </c>
      <c r="B4" s="89"/>
      <c r="C4" s="89"/>
      <c r="D4" s="89">
        <v>184652</v>
      </c>
      <c r="E4" s="16"/>
      <c r="F4" s="16"/>
      <c r="G4" s="16"/>
      <c r="H4" s="148" t="str">
        <f>IF(SUM(AD:AD)&gt;0,"ВНИМАНИЕ.   В столбце 4 выбрано значение ""Да"", необходимо заполнить столбец 5 в соответствии с технической и иной документацией на товар!","")</f>
        <v/>
      </c>
      <c r="I4" s="148"/>
      <c r="J4" s="148"/>
      <c r="K4" s="148"/>
      <c r="L4" s="148"/>
      <c r="M4" s="148"/>
      <c r="N4" s="148"/>
      <c r="O4" s="148"/>
      <c r="P4" s="148"/>
      <c r="Q4" s="148"/>
      <c r="R4" s="148"/>
      <c r="S4" s="148"/>
      <c r="T4" s="148"/>
      <c r="U4" s="148"/>
      <c r="V4" s="148"/>
      <c r="W4" s="148"/>
      <c r="X4" s="148"/>
      <c r="AD4" s="64"/>
      <c r="AE4" s="64"/>
      <c r="AF4" s="65"/>
      <c r="AG4" s="65"/>
      <c r="AH4" s="65"/>
      <c r="AI4" s="66"/>
      <c r="AJ4" s="93" t="s">
        <v>115</v>
      </c>
      <c r="AK4" s="93" t="s">
        <v>115</v>
      </c>
      <c r="AL4" s="95" t="s">
        <v>75</v>
      </c>
      <c r="AM4" s="93" t="s">
        <v>116</v>
      </c>
      <c r="AN4" s="90"/>
      <c r="AO4" s="94"/>
    </row>
    <row r="5" spans="1:41" ht="19.5" customHeight="1" x14ac:dyDescent="0.3">
      <c r="B5" s="92"/>
      <c r="C5" s="92"/>
      <c r="D5" s="92"/>
      <c r="E5" s="16"/>
      <c r="F5" s="16"/>
      <c r="G5" s="16"/>
      <c r="H5" s="148" t="str">
        <f>IF(SUM(AE:AE)&gt;0,"ВНИМАНИЕ.  В столбце 4 выбрано значение ""Да"", необходимо заполнить столбец 6 в соответствии с технической и иной документацией на товар!","")</f>
        <v/>
      </c>
      <c r="I5" s="148"/>
      <c r="J5" s="148"/>
      <c r="K5" s="148"/>
      <c r="L5" s="148"/>
      <c r="M5" s="148"/>
      <c r="N5" s="148"/>
      <c r="O5" s="148"/>
      <c r="P5" s="148"/>
      <c r="Q5" s="148"/>
      <c r="R5" s="148"/>
      <c r="S5" s="148"/>
      <c r="T5" s="148"/>
      <c r="U5" s="148"/>
      <c r="V5" s="148"/>
      <c r="W5" s="148"/>
      <c r="X5" s="148"/>
      <c r="AD5" s="64"/>
      <c r="AE5" s="64"/>
      <c r="AF5" s="65"/>
      <c r="AG5" s="65"/>
      <c r="AH5" s="65"/>
      <c r="AI5" s="66"/>
      <c r="AJ5" s="102" t="s">
        <v>130</v>
      </c>
      <c r="AK5" s="102" t="s">
        <v>130</v>
      </c>
      <c r="AL5" s="102" t="s">
        <v>131</v>
      </c>
      <c r="AN5" s="90"/>
      <c r="AO5" s="94"/>
    </row>
    <row r="6" spans="1:41" ht="23.25" customHeight="1" x14ac:dyDescent="0.3">
      <c r="B6" s="154" t="s">
        <v>49</v>
      </c>
      <c r="C6" s="154"/>
      <c r="D6" s="154"/>
      <c r="E6" s="155"/>
      <c r="F6" s="155"/>
      <c r="G6" s="155"/>
      <c r="H6" s="155"/>
      <c r="I6" s="155"/>
      <c r="J6" s="155"/>
      <c r="K6" s="155"/>
      <c r="L6" s="155"/>
      <c r="AI6" s="66"/>
      <c r="AJ6" s="102" t="s">
        <v>132</v>
      </c>
      <c r="AK6" s="102" t="s">
        <v>132</v>
      </c>
      <c r="AL6" s="102" t="s">
        <v>131</v>
      </c>
      <c r="AN6" s="93"/>
      <c r="AO6" s="93"/>
    </row>
    <row r="7" spans="1:41" ht="57" customHeight="1" x14ac:dyDescent="0.25">
      <c r="B7" s="26"/>
      <c r="C7" s="26"/>
      <c r="D7" s="26"/>
      <c r="E7" s="25"/>
      <c r="F7" s="25"/>
      <c r="G7" s="25"/>
      <c r="H7" s="160" t="str">
        <f>IF(SUM(AH9:AH41)*100/MAX(SUM(Z10:Z38),1)&lt;50,"В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60"/>
      <c r="J7" s="160"/>
      <c r="K7" s="160"/>
      <c r="L7" s="160"/>
      <c r="M7" s="160"/>
      <c r="N7" s="160"/>
      <c r="O7" s="160"/>
      <c r="P7" s="160"/>
      <c r="AI7" s="66"/>
      <c r="AJ7" s="142" t="s">
        <v>47</v>
      </c>
      <c r="AK7" s="141" t="s">
        <v>47</v>
      </c>
      <c r="AL7" s="140" t="s">
        <v>162</v>
      </c>
      <c r="AM7" s="142" t="s">
        <v>47</v>
      </c>
    </row>
    <row r="8" spans="1:41" ht="27.6" customHeight="1" x14ac:dyDescent="0.25">
      <c r="A8" s="108" t="s">
        <v>5</v>
      </c>
      <c r="B8" s="32"/>
      <c r="C8" s="107" t="s">
        <v>6</v>
      </c>
      <c r="D8" s="106" t="s">
        <v>10</v>
      </c>
      <c r="E8" s="106"/>
      <c r="F8" s="157" t="s">
        <v>11</v>
      </c>
      <c r="G8" s="158"/>
      <c r="H8" s="158"/>
      <c r="I8" s="158"/>
      <c r="J8" s="158"/>
      <c r="K8" s="158"/>
      <c r="L8" s="158"/>
      <c r="M8" s="158"/>
      <c r="N8" s="158"/>
      <c r="O8" s="158"/>
      <c r="P8" s="158"/>
      <c r="Q8" s="158"/>
      <c r="R8" s="158"/>
      <c r="S8" s="158"/>
      <c r="T8" s="158"/>
      <c r="U8" s="158"/>
      <c r="V8" s="158"/>
      <c r="W8" s="158"/>
      <c r="X8" s="159"/>
      <c r="Y8" s="83"/>
      <c r="Z8" s="70"/>
      <c r="AD8" s="152" t="s">
        <v>74</v>
      </c>
      <c r="AE8" s="152"/>
      <c r="AF8" s="152"/>
      <c r="AG8" s="152"/>
      <c r="AH8" s="69">
        <f>IF(SUM(L:L)=0,0,SUMIFS(L:L,J:J,"&lt;&gt;",J:J,"&lt;&gt;нет",J:J,"&lt;&gt;Укажите номер сертификата или выберите &lt;&lt;Нет&gt;&gt;")/SUM(L:L)*100)</f>
        <v>0</v>
      </c>
      <c r="AI8" s="66"/>
      <c r="AJ8" s="142" t="s">
        <v>48</v>
      </c>
      <c r="AK8" s="141" t="s">
        <v>48</v>
      </c>
      <c r="AL8" s="140" t="s">
        <v>163</v>
      </c>
      <c r="AM8" s="142" t="s">
        <v>48</v>
      </c>
    </row>
    <row r="9" spans="1:41" ht="100.5" customHeight="1" x14ac:dyDescent="0.25">
      <c r="A9" s="5"/>
      <c r="B9" s="6" t="s">
        <v>0</v>
      </c>
      <c r="C9" s="6"/>
      <c r="D9" s="104" t="s">
        <v>12</v>
      </c>
      <c r="E9" s="7" t="s">
        <v>196</v>
      </c>
      <c r="F9" s="91" t="s">
        <v>192</v>
      </c>
      <c r="G9" s="32" t="s">
        <v>12</v>
      </c>
      <c r="H9" s="7" t="s">
        <v>1</v>
      </c>
      <c r="I9" s="6" t="s">
        <v>13</v>
      </c>
      <c r="J9" s="6" t="s">
        <v>72</v>
      </c>
      <c r="K9" s="6" t="s">
        <v>2</v>
      </c>
      <c r="L9" s="6" t="s">
        <v>20</v>
      </c>
      <c r="M9" s="6" t="s">
        <v>7</v>
      </c>
      <c r="N9" s="6" t="s">
        <v>73</v>
      </c>
      <c r="O9" s="6" t="s">
        <v>3</v>
      </c>
      <c r="P9" s="6" t="s">
        <v>4</v>
      </c>
      <c r="Q9" s="6" t="s">
        <v>133</v>
      </c>
      <c r="R9" s="6" t="s">
        <v>134</v>
      </c>
      <c r="S9" s="8" t="s">
        <v>98</v>
      </c>
      <c r="T9" s="8" t="s">
        <v>101</v>
      </c>
      <c r="U9" s="8" t="s">
        <v>124</v>
      </c>
      <c r="V9" s="8" t="s">
        <v>100</v>
      </c>
      <c r="W9" s="8" t="s">
        <v>96</v>
      </c>
      <c r="X9" s="8" t="s">
        <v>99</v>
      </c>
      <c r="Y9" s="10"/>
      <c r="Z9" s="70"/>
      <c r="AI9" s="66"/>
      <c r="AJ9" s="143" t="s">
        <v>164</v>
      </c>
      <c r="AK9" s="143" t="s">
        <v>164</v>
      </c>
      <c r="AL9" s="143" t="s">
        <v>165</v>
      </c>
      <c r="AM9" s="144" t="s">
        <v>166</v>
      </c>
    </row>
    <row r="10" spans="1:41" x14ac:dyDescent="0.25">
      <c r="A10" s="9"/>
      <c r="B10" s="7" t="s">
        <v>81</v>
      </c>
      <c r="C10" s="7"/>
      <c r="D10" s="7" t="s">
        <v>82</v>
      </c>
      <c r="E10" s="7" t="s">
        <v>83</v>
      </c>
      <c r="F10" s="88" t="s">
        <v>84</v>
      </c>
      <c r="G10" s="60" t="s">
        <v>85</v>
      </c>
      <c r="H10" s="7" t="s">
        <v>86</v>
      </c>
      <c r="I10" s="7" t="s">
        <v>87</v>
      </c>
      <c r="J10" s="7" t="s">
        <v>88</v>
      </c>
      <c r="K10" s="7" t="s">
        <v>80</v>
      </c>
      <c r="L10" s="7" t="s">
        <v>89</v>
      </c>
      <c r="M10" s="7"/>
      <c r="N10" s="7"/>
      <c r="O10" s="7" t="s">
        <v>90</v>
      </c>
      <c r="P10" s="7" t="s">
        <v>91</v>
      </c>
      <c r="Q10" s="104" t="s">
        <v>92</v>
      </c>
      <c r="R10" s="104" t="s">
        <v>93</v>
      </c>
      <c r="S10" s="104" t="s">
        <v>125</v>
      </c>
      <c r="T10" s="104" t="s">
        <v>97</v>
      </c>
      <c r="U10" s="104" t="s">
        <v>102</v>
      </c>
      <c r="V10" s="104" t="s">
        <v>109</v>
      </c>
      <c r="W10" s="104" t="s">
        <v>135</v>
      </c>
      <c r="X10" s="104" t="s">
        <v>136</v>
      </c>
      <c r="Y10" s="83"/>
      <c r="AI10" s="66"/>
      <c r="AJ10" s="66"/>
      <c r="AK10" s="66"/>
      <c r="AL10" s="66"/>
    </row>
    <row r="11" spans="1:41" ht="77.25" customHeight="1" x14ac:dyDescent="0.45">
      <c r="A11" s="183" t="s">
        <v>202</v>
      </c>
      <c r="B11" s="183">
        <v>1</v>
      </c>
      <c r="C11" s="183">
        <v>4489</v>
      </c>
      <c r="D11" s="184" t="s">
        <v>203</v>
      </c>
      <c r="E11" s="185" t="s">
        <v>75</v>
      </c>
      <c r="F11" s="186" t="s">
        <v>75</v>
      </c>
      <c r="G11" s="187" t="s">
        <v>116</v>
      </c>
      <c r="H11" s="187" t="s">
        <v>116</v>
      </c>
      <c r="I11" s="188"/>
      <c r="J11" s="189" t="s">
        <v>204</v>
      </c>
      <c r="K11" s="183" t="s">
        <v>205</v>
      </c>
      <c r="L11" s="183">
        <v>4</v>
      </c>
      <c r="M11" s="183" t="s">
        <v>206</v>
      </c>
      <c r="N11" s="190">
        <v>4</v>
      </c>
      <c r="O11" s="183" t="s">
        <v>207</v>
      </c>
      <c r="P11" s="183" t="s">
        <v>208</v>
      </c>
      <c r="Q11" s="186" t="s">
        <v>209</v>
      </c>
      <c r="R11" s="191">
        <v>4720</v>
      </c>
      <c r="S11" s="192">
        <v>0</v>
      </c>
      <c r="T11" s="193" t="s">
        <v>198</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Z27" si="0">X11</f>
        <v>0</v>
      </c>
      <c r="AA11" s="195">
        <f t="shared" ref="AA11:AA27" si="1">W11</f>
        <v>0</v>
      </c>
      <c r="AB11" s="195">
        <f t="shared" ref="AB11:AB27" si="2">V11</f>
        <v>0</v>
      </c>
      <c r="AC11" s="196">
        <f t="shared" ref="AC11:AC27"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95</v>
      </c>
      <c r="AJ11" s="66"/>
      <c r="AK11" s="66"/>
      <c r="AL11" s="66"/>
    </row>
    <row r="12" spans="1:41" ht="50.1" customHeight="1" x14ac:dyDescent="0.45">
      <c r="A12" s="183" t="s">
        <v>210</v>
      </c>
      <c r="B12" s="183">
        <v>2</v>
      </c>
      <c r="C12" s="183">
        <v>4517</v>
      </c>
      <c r="D12" s="184" t="s">
        <v>211</v>
      </c>
      <c r="E12" s="185" t="s">
        <v>75</v>
      </c>
      <c r="F12" s="186" t="s">
        <v>75</v>
      </c>
      <c r="G12" s="187" t="s">
        <v>116</v>
      </c>
      <c r="H12" s="187" t="s">
        <v>116</v>
      </c>
      <c r="I12" s="188"/>
      <c r="J12" s="189" t="s">
        <v>204</v>
      </c>
      <c r="K12" s="183" t="s">
        <v>212</v>
      </c>
      <c r="L12" s="183">
        <v>30</v>
      </c>
      <c r="M12" s="183" t="s">
        <v>206</v>
      </c>
      <c r="N12" s="190">
        <v>30</v>
      </c>
      <c r="O12" s="183" t="s">
        <v>207</v>
      </c>
      <c r="P12" s="183" t="s">
        <v>208</v>
      </c>
      <c r="Q12" s="186" t="s">
        <v>209</v>
      </c>
      <c r="R12" s="191">
        <v>3600</v>
      </c>
      <c r="S12" s="192">
        <v>0</v>
      </c>
      <c r="T12" s="193" t="s">
        <v>198</v>
      </c>
      <c r="U12" s="191">
        <v>0</v>
      </c>
      <c r="V12" s="194">
        <f>ROUND(ROUND(S12,2)*ROUND(L12,3),2)</f>
        <v>0</v>
      </c>
      <c r="W12" s="194">
        <f>ROUND(V12*IF(UPPER(T12)="20%",20,1)*IF(UPPER(T12)="18%",18,1)*IF(UPPER(T12)="10%",10,1)*IF(UPPER(T12)="НДС не облагается",0,1)/100,2)</f>
        <v>0</v>
      </c>
      <c r="X12" s="194">
        <f>ROUND(W12+V12,2)</f>
        <v>0</v>
      </c>
      <c r="Y12" s="195">
        <f>IF(S12&gt;IF(U12=0,S12,U12),1,0)</f>
        <v>0</v>
      </c>
      <c r="Z12" s="195">
        <f t="shared" si="0"/>
        <v>0</v>
      </c>
      <c r="AA12" s="195">
        <f t="shared" si="1"/>
        <v>0</v>
      </c>
      <c r="AB12" s="195">
        <f t="shared" si="2"/>
        <v>0</v>
      </c>
      <c r="AC12" s="196">
        <f t="shared" si="3"/>
        <v>1</v>
      </c>
      <c r="AD12" s="196">
        <f>IF(AND(E12="Да",OR(AND(F12 = "Да",ISBLANK(G12)),AND(F12 = "Да", G12 = "В соответствии с техническим заданием"),AND(F12 = "Нет",NOT(G12 = "В соответствии с техническим заданием")))),1,0)</f>
        <v>0</v>
      </c>
      <c r="AE12" s="197">
        <f>IF(AND(E12="Да",OR(AND(F12 = "Да",ISBLANK(H12)),AND(F12 = "Да", H12 = "В соответствии с техническим заданием"),AND(F12 = "Нет",NOT(H12 = "В соответствии с техническим заданием")))),1,0)</f>
        <v>0</v>
      </c>
      <c r="AF12" s="197">
        <f>IF(OR(AND(E12="Нет",F12="Нет"),AND(E12="Да",F12="Нет"),AND(E12="Да",F12="Да")),0,1)</f>
        <v>0</v>
      </c>
      <c r="AG12" s="197">
        <f>IF(AND(Q12="Россия"),1,0)</f>
        <v>0</v>
      </c>
      <c r="AH12" s="197">
        <f>Z12*AG12</f>
        <v>0</v>
      </c>
      <c r="AI12" s="72" t="s">
        <v>95</v>
      </c>
    </row>
    <row r="13" spans="1:41" ht="50.1" customHeight="1" x14ac:dyDescent="0.45">
      <c r="A13" s="183" t="s">
        <v>213</v>
      </c>
      <c r="B13" s="183">
        <v>3</v>
      </c>
      <c r="C13" s="183">
        <v>7719</v>
      </c>
      <c r="D13" s="184" t="s">
        <v>214</v>
      </c>
      <c r="E13" s="185" t="s">
        <v>75</v>
      </c>
      <c r="F13" s="186" t="s">
        <v>75</v>
      </c>
      <c r="G13" s="187" t="s">
        <v>116</v>
      </c>
      <c r="H13" s="187" t="s">
        <v>116</v>
      </c>
      <c r="I13" s="188"/>
      <c r="J13" s="189" t="s">
        <v>204</v>
      </c>
      <c r="K13" s="183" t="s">
        <v>205</v>
      </c>
      <c r="L13" s="183">
        <v>24</v>
      </c>
      <c r="M13" s="183" t="s">
        <v>206</v>
      </c>
      <c r="N13" s="190">
        <v>24</v>
      </c>
      <c r="O13" s="183" t="s">
        <v>207</v>
      </c>
      <c r="P13" s="183" t="s">
        <v>208</v>
      </c>
      <c r="Q13" s="186" t="s">
        <v>209</v>
      </c>
      <c r="R13" s="191">
        <v>4800</v>
      </c>
      <c r="S13" s="192">
        <v>0</v>
      </c>
      <c r="T13" s="193" t="s">
        <v>198</v>
      </c>
      <c r="U13" s="191">
        <v>0</v>
      </c>
      <c r="V13" s="194">
        <f>ROUND(ROUND(S13,2)*ROUND(L13,3),2)</f>
        <v>0</v>
      </c>
      <c r="W13" s="194">
        <f>ROUND(V13*IF(UPPER(T13)="20%",20,1)*IF(UPPER(T13)="18%",18,1)*IF(UPPER(T13)="10%",10,1)*IF(UPPER(T13)="НДС не облагается",0,1)/100,2)</f>
        <v>0</v>
      </c>
      <c r="X13" s="194">
        <f>ROUND(W13+V13,2)</f>
        <v>0</v>
      </c>
      <c r="Y13" s="195">
        <f>IF(S13&gt;IF(U13=0,S13,U13),1,0)</f>
        <v>0</v>
      </c>
      <c r="Z13" s="195">
        <f t="shared" si="0"/>
        <v>0</v>
      </c>
      <c r="AA13" s="195">
        <f t="shared" si="1"/>
        <v>0</v>
      </c>
      <c r="AB13" s="195">
        <f t="shared" si="2"/>
        <v>0</v>
      </c>
      <c r="AC13" s="196">
        <f t="shared" si="3"/>
        <v>1</v>
      </c>
      <c r="AD13" s="196">
        <f>IF(AND(E13="Да",OR(AND(F13 = "Да",ISBLANK(G13)),AND(F13 = "Да", G13 = "В соответствии с техническим заданием"),AND(F13 = "Нет",NOT(G13 = "В соответствии с техническим заданием")))),1,0)</f>
        <v>0</v>
      </c>
      <c r="AE13" s="197">
        <f>IF(AND(E13="Да",OR(AND(F13 = "Да",ISBLANK(H13)),AND(F13 = "Да", H13 = "В соответствии с техническим заданием"),AND(F13 = "Нет",NOT(H13 = "В соответствии с техническим заданием")))),1,0)</f>
        <v>0</v>
      </c>
      <c r="AF13" s="197">
        <f>IF(OR(AND(E13="Нет",F13="Нет"),AND(E13="Да",F13="Нет"),AND(E13="Да",F13="Да")),0,1)</f>
        <v>0</v>
      </c>
      <c r="AG13" s="197">
        <f>IF(AND(Q13="Россия"),1,0)</f>
        <v>0</v>
      </c>
      <c r="AH13" s="197">
        <f>Z13*AG13</f>
        <v>0</v>
      </c>
      <c r="AI13" s="72" t="s">
        <v>95</v>
      </c>
    </row>
    <row r="14" spans="1:41" ht="50.1" customHeight="1" x14ac:dyDescent="0.45">
      <c r="A14" s="183" t="s">
        <v>215</v>
      </c>
      <c r="B14" s="183">
        <v>4</v>
      </c>
      <c r="C14" s="183">
        <v>52397</v>
      </c>
      <c r="D14" s="184" t="s">
        <v>216</v>
      </c>
      <c r="E14" s="185" t="s">
        <v>75</v>
      </c>
      <c r="F14" s="186" t="s">
        <v>75</v>
      </c>
      <c r="G14" s="187" t="s">
        <v>116</v>
      </c>
      <c r="H14" s="187" t="s">
        <v>116</v>
      </c>
      <c r="I14" s="188"/>
      <c r="J14" s="189" t="s">
        <v>204</v>
      </c>
      <c r="K14" s="183" t="s">
        <v>212</v>
      </c>
      <c r="L14" s="183">
        <v>60</v>
      </c>
      <c r="M14" s="183" t="s">
        <v>206</v>
      </c>
      <c r="N14" s="190">
        <v>60</v>
      </c>
      <c r="O14" s="183" t="s">
        <v>207</v>
      </c>
      <c r="P14" s="183" t="s">
        <v>208</v>
      </c>
      <c r="Q14" s="186" t="s">
        <v>209</v>
      </c>
      <c r="R14" s="191">
        <v>37200</v>
      </c>
      <c r="S14" s="192">
        <v>0</v>
      </c>
      <c r="T14" s="193" t="s">
        <v>198</v>
      </c>
      <c r="U14" s="191">
        <v>0</v>
      </c>
      <c r="V14" s="194">
        <f>ROUND(ROUND(S14,2)*ROUND(L14,3),2)</f>
        <v>0</v>
      </c>
      <c r="W14" s="194">
        <f>ROUND(V14*IF(UPPER(T14)="20%",20,1)*IF(UPPER(T14)="18%",18,1)*IF(UPPER(T14)="10%",10,1)*IF(UPPER(T14)="НДС не облагается",0,1)/100,2)</f>
        <v>0</v>
      </c>
      <c r="X14" s="194">
        <f>ROUND(W14+V14,2)</f>
        <v>0</v>
      </c>
      <c r="Y14" s="195">
        <f>IF(S14&gt;IF(U14=0,S14,U14),1,0)</f>
        <v>0</v>
      </c>
      <c r="Z14" s="195">
        <f t="shared" si="0"/>
        <v>0</v>
      </c>
      <c r="AA14" s="195">
        <f t="shared" si="1"/>
        <v>0</v>
      </c>
      <c r="AB14" s="195">
        <f t="shared" si="2"/>
        <v>0</v>
      </c>
      <c r="AC14" s="196">
        <f t="shared" si="3"/>
        <v>1</v>
      </c>
      <c r="AD14" s="196">
        <f>IF(AND(E14="Да",OR(AND(F14 = "Да",ISBLANK(G14)),AND(F14 = "Да", G14 = "В соответствии с техническим заданием"),AND(F14 = "Нет",NOT(G14 = "В соответствии с техническим заданием")))),1,0)</f>
        <v>0</v>
      </c>
      <c r="AE14" s="197">
        <f>IF(AND(E14="Да",OR(AND(F14 = "Да",ISBLANK(H14)),AND(F14 = "Да", H14 = "В соответствии с техническим заданием"),AND(F14 = "Нет",NOT(H14 = "В соответствии с техническим заданием")))),1,0)</f>
        <v>0</v>
      </c>
      <c r="AF14" s="197">
        <f>IF(OR(AND(E14="Нет",F14="Нет"),AND(E14="Да",F14="Нет"),AND(E14="Да",F14="Да")),0,1)</f>
        <v>0</v>
      </c>
      <c r="AG14" s="197">
        <f>IF(AND(Q14="Россия"),1,0)</f>
        <v>0</v>
      </c>
      <c r="AH14" s="197">
        <f>Z14*AG14</f>
        <v>0</v>
      </c>
      <c r="AI14" s="72" t="s">
        <v>95</v>
      </c>
    </row>
    <row r="15" spans="1:41" ht="50.1" customHeight="1" x14ac:dyDescent="0.45">
      <c r="A15" s="183" t="s">
        <v>217</v>
      </c>
      <c r="B15" s="183">
        <v>5</v>
      </c>
      <c r="C15" s="183">
        <v>3706</v>
      </c>
      <c r="D15" s="184" t="s">
        <v>218</v>
      </c>
      <c r="E15" s="185" t="s">
        <v>75</v>
      </c>
      <c r="F15" s="186" t="s">
        <v>75</v>
      </c>
      <c r="G15" s="187" t="s">
        <v>116</v>
      </c>
      <c r="H15" s="187" t="s">
        <v>116</v>
      </c>
      <c r="I15" s="188"/>
      <c r="J15" s="189" t="s">
        <v>204</v>
      </c>
      <c r="K15" s="183" t="s">
        <v>205</v>
      </c>
      <c r="L15" s="183">
        <v>64</v>
      </c>
      <c r="M15" s="183" t="s">
        <v>206</v>
      </c>
      <c r="N15" s="190">
        <v>64</v>
      </c>
      <c r="O15" s="183" t="s">
        <v>207</v>
      </c>
      <c r="P15" s="183" t="s">
        <v>208</v>
      </c>
      <c r="Q15" s="186" t="s">
        <v>209</v>
      </c>
      <c r="R15" s="191">
        <v>12800</v>
      </c>
      <c r="S15" s="192">
        <v>0</v>
      </c>
      <c r="T15" s="193" t="s">
        <v>198</v>
      </c>
      <c r="U15" s="191">
        <v>0</v>
      </c>
      <c r="V15" s="194">
        <f>ROUND(ROUND(S15,2)*ROUND(L15,3),2)</f>
        <v>0</v>
      </c>
      <c r="W15" s="194">
        <f>ROUND(V15*IF(UPPER(T15)="20%",20,1)*IF(UPPER(T15)="18%",18,1)*IF(UPPER(T15)="10%",10,1)*IF(UPPER(T15)="НДС не облагается",0,1)/100,2)</f>
        <v>0</v>
      </c>
      <c r="X15" s="194">
        <f>ROUND(W15+V15,2)</f>
        <v>0</v>
      </c>
      <c r="Y15" s="195">
        <f>IF(S15&gt;IF(U15=0,S15,U15),1,0)</f>
        <v>0</v>
      </c>
      <c r="Z15" s="195">
        <f t="shared" si="0"/>
        <v>0</v>
      </c>
      <c r="AA15" s="195">
        <f t="shared" si="1"/>
        <v>0</v>
      </c>
      <c r="AB15" s="195">
        <f t="shared" si="2"/>
        <v>0</v>
      </c>
      <c r="AC15" s="196">
        <f t="shared" si="3"/>
        <v>1</v>
      </c>
      <c r="AD15" s="196">
        <f>IF(AND(E15="Да",OR(AND(F15 = "Да",ISBLANK(G15)),AND(F15 = "Да", G15 = "В соответствии с техническим заданием"),AND(F15 = "Нет",NOT(G15 = "В соответствии с техническим заданием")))),1,0)</f>
        <v>0</v>
      </c>
      <c r="AE15" s="197">
        <f>IF(AND(E15="Да",OR(AND(F15 = "Да",ISBLANK(H15)),AND(F15 = "Да", H15 = "В соответствии с техническим заданием"),AND(F15 = "Нет",NOT(H15 = "В соответствии с техническим заданием")))),1,0)</f>
        <v>0</v>
      </c>
      <c r="AF15" s="197">
        <f>IF(OR(AND(E15="Нет",F15="Нет"),AND(E15="Да",F15="Нет"),AND(E15="Да",F15="Да")),0,1)</f>
        <v>0</v>
      </c>
      <c r="AG15" s="197">
        <f>IF(AND(Q15="Россия"),1,0)</f>
        <v>0</v>
      </c>
      <c r="AH15" s="197">
        <f>Z15*AG15</f>
        <v>0</v>
      </c>
      <c r="AI15" s="72" t="s">
        <v>95</v>
      </c>
    </row>
    <row r="16" spans="1:41" ht="50.1" customHeight="1" x14ac:dyDescent="0.45">
      <c r="A16" s="183" t="s">
        <v>219</v>
      </c>
      <c r="B16" s="183">
        <v>6</v>
      </c>
      <c r="C16" s="183">
        <v>4432</v>
      </c>
      <c r="D16" s="184" t="s">
        <v>220</v>
      </c>
      <c r="E16" s="185" t="s">
        <v>75</v>
      </c>
      <c r="F16" s="186" t="s">
        <v>75</v>
      </c>
      <c r="G16" s="187" t="s">
        <v>116</v>
      </c>
      <c r="H16" s="187" t="s">
        <v>116</v>
      </c>
      <c r="I16" s="188"/>
      <c r="J16" s="189" t="s">
        <v>204</v>
      </c>
      <c r="K16" s="183" t="s">
        <v>205</v>
      </c>
      <c r="L16" s="183">
        <v>50</v>
      </c>
      <c r="M16" s="183" t="s">
        <v>206</v>
      </c>
      <c r="N16" s="190">
        <v>50</v>
      </c>
      <c r="O16" s="183" t="s">
        <v>207</v>
      </c>
      <c r="P16" s="183" t="s">
        <v>208</v>
      </c>
      <c r="Q16" s="186" t="s">
        <v>209</v>
      </c>
      <c r="R16" s="191">
        <v>9500</v>
      </c>
      <c r="S16" s="192">
        <v>0</v>
      </c>
      <c r="T16" s="193" t="s">
        <v>198</v>
      </c>
      <c r="U16" s="191">
        <v>0</v>
      </c>
      <c r="V16" s="194">
        <f>ROUND(ROUND(S16,2)*ROUND(L16,3),2)</f>
        <v>0</v>
      </c>
      <c r="W16" s="194">
        <f>ROUND(V16*IF(UPPER(T16)="20%",20,1)*IF(UPPER(T16)="18%",18,1)*IF(UPPER(T16)="10%",10,1)*IF(UPPER(T16)="НДС не облагается",0,1)/100,2)</f>
        <v>0</v>
      </c>
      <c r="X16" s="194">
        <f>ROUND(W16+V16,2)</f>
        <v>0</v>
      </c>
      <c r="Y16" s="195">
        <f>IF(S16&gt;IF(U16=0,S16,U16),1,0)</f>
        <v>0</v>
      </c>
      <c r="Z16" s="195">
        <f t="shared" si="0"/>
        <v>0</v>
      </c>
      <c r="AA16" s="195">
        <f t="shared" si="1"/>
        <v>0</v>
      </c>
      <c r="AB16" s="195">
        <f t="shared" si="2"/>
        <v>0</v>
      </c>
      <c r="AC16" s="196">
        <f t="shared" si="3"/>
        <v>1</v>
      </c>
      <c r="AD16" s="196">
        <f>IF(AND(E16="Да",OR(AND(F16 = "Да",ISBLANK(G16)),AND(F16 = "Да", G16 = "В соответствии с техническим заданием"),AND(F16 = "Нет",NOT(G16 = "В соответствии с техническим заданием")))),1,0)</f>
        <v>0</v>
      </c>
      <c r="AE16" s="197">
        <f>IF(AND(E16="Да",OR(AND(F16 = "Да",ISBLANK(H16)),AND(F16 = "Да", H16 = "В соответствии с техническим заданием"),AND(F16 = "Нет",NOT(H16 = "В соответствии с техническим заданием")))),1,0)</f>
        <v>0</v>
      </c>
      <c r="AF16" s="197">
        <f>IF(OR(AND(E16="Нет",F16="Нет"),AND(E16="Да",F16="Нет"),AND(E16="Да",F16="Да")),0,1)</f>
        <v>0</v>
      </c>
      <c r="AG16" s="197">
        <f>IF(AND(Q16="Россия"),1,0)</f>
        <v>0</v>
      </c>
      <c r="AH16" s="197">
        <f>Z16*AG16</f>
        <v>0</v>
      </c>
      <c r="AI16" s="72" t="s">
        <v>95</v>
      </c>
    </row>
    <row r="17" spans="1:35" ht="50.1" customHeight="1" x14ac:dyDescent="0.45">
      <c r="A17" s="183" t="s">
        <v>221</v>
      </c>
      <c r="B17" s="183">
        <v>7</v>
      </c>
      <c r="C17" s="183">
        <v>56809</v>
      </c>
      <c r="D17" s="184" t="s">
        <v>222</v>
      </c>
      <c r="E17" s="185" t="s">
        <v>75</v>
      </c>
      <c r="F17" s="186" t="s">
        <v>75</v>
      </c>
      <c r="G17" s="187" t="s">
        <v>116</v>
      </c>
      <c r="H17" s="187" t="s">
        <v>116</v>
      </c>
      <c r="I17" s="188"/>
      <c r="J17" s="189" t="s">
        <v>204</v>
      </c>
      <c r="K17" s="183" t="s">
        <v>212</v>
      </c>
      <c r="L17" s="183">
        <v>5</v>
      </c>
      <c r="M17" s="183" t="s">
        <v>206</v>
      </c>
      <c r="N17" s="190">
        <v>5</v>
      </c>
      <c r="O17" s="183" t="s">
        <v>207</v>
      </c>
      <c r="P17" s="183" t="s">
        <v>208</v>
      </c>
      <c r="Q17" s="186" t="s">
        <v>209</v>
      </c>
      <c r="R17" s="191">
        <v>33900</v>
      </c>
      <c r="S17" s="192">
        <v>0</v>
      </c>
      <c r="T17" s="193" t="s">
        <v>198</v>
      </c>
      <c r="U17" s="191">
        <v>0</v>
      </c>
      <c r="V17" s="194">
        <f>ROUND(ROUND(S17,2)*ROUND(L17,3),2)</f>
        <v>0</v>
      </c>
      <c r="W17" s="194">
        <f>ROUND(V17*IF(UPPER(T17)="20%",20,1)*IF(UPPER(T17)="18%",18,1)*IF(UPPER(T17)="10%",10,1)*IF(UPPER(T17)="НДС не облагается",0,1)/100,2)</f>
        <v>0</v>
      </c>
      <c r="X17" s="194">
        <f>ROUND(W17+V17,2)</f>
        <v>0</v>
      </c>
      <c r="Y17" s="195">
        <f>IF(S17&gt;IF(U17=0,S17,U17),1,0)</f>
        <v>0</v>
      </c>
      <c r="Z17" s="195">
        <f t="shared" si="0"/>
        <v>0</v>
      </c>
      <c r="AA17" s="195">
        <f t="shared" si="1"/>
        <v>0</v>
      </c>
      <c r="AB17" s="195">
        <f t="shared" si="2"/>
        <v>0</v>
      </c>
      <c r="AC17" s="196">
        <f t="shared" si="3"/>
        <v>1</v>
      </c>
      <c r="AD17" s="196">
        <f>IF(AND(E17="Да",OR(AND(F17 = "Да",ISBLANK(G17)),AND(F17 = "Да", G17 = "В соответствии с техническим заданием"),AND(F17 = "Нет",NOT(G17 = "В соответствии с техническим заданием")))),1,0)</f>
        <v>0</v>
      </c>
      <c r="AE17" s="197">
        <f>IF(AND(E17="Да",OR(AND(F17 = "Да",ISBLANK(H17)),AND(F17 = "Да", H17 = "В соответствии с техническим заданием"),AND(F17 = "Нет",NOT(H17 = "В соответствии с техническим заданием")))),1,0)</f>
        <v>0</v>
      </c>
      <c r="AF17" s="197">
        <f>IF(OR(AND(E17="Нет",F17="Нет"),AND(E17="Да",F17="Нет"),AND(E17="Да",F17="Да")),0,1)</f>
        <v>0</v>
      </c>
      <c r="AG17" s="197">
        <f>IF(AND(Q17="Россия"),1,0)</f>
        <v>0</v>
      </c>
      <c r="AH17" s="197">
        <f>Z17*AG17</f>
        <v>0</v>
      </c>
      <c r="AI17" s="72" t="s">
        <v>95</v>
      </c>
    </row>
    <row r="18" spans="1:35" ht="50.1" customHeight="1" x14ac:dyDescent="0.45">
      <c r="A18" s="183" t="s">
        <v>223</v>
      </c>
      <c r="B18" s="183">
        <v>8</v>
      </c>
      <c r="C18" s="183">
        <v>3704</v>
      </c>
      <c r="D18" s="184" t="s">
        <v>224</v>
      </c>
      <c r="E18" s="185" t="s">
        <v>75</v>
      </c>
      <c r="F18" s="186" t="s">
        <v>75</v>
      </c>
      <c r="G18" s="187" t="s">
        <v>116</v>
      </c>
      <c r="H18" s="187" t="s">
        <v>116</v>
      </c>
      <c r="I18" s="188"/>
      <c r="J18" s="189" t="s">
        <v>204</v>
      </c>
      <c r="K18" s="183" t="s">
        <v>205</v>
      </c>
      <c r="L18" s="183">
        <v>19</v>
      </c>
      <c r="M18" s="183" t="s">
        <v>206</v>
      </c>
      <c r="N18" s="190">
        <v>19</v>
      </c>
      <c r="O18" s="183" t="s">
        <v>207</v>
      </c>
      <c r="P18" s="183" t="s">
        <v>208</v>
      </c>
      <c r="Q18" s="186" t="s">
        <v>209</v>
      </c>
      <c r="R18" s="191">
        <v>4370</v>
      </c>
      <c r="S18" s="192">
        <v>0</v>
      </c>
      <c r="T18" s="193" t="s">
        <v>198</v>
      </c>
      <c r="U18" s="191">
        <v>0</v>
      </c>
      <c r="V18" s="194">
        <f>ROUND(ROUND(S18,2)*ROUND(L18,3),2)</f>
        <v>0</v>
      </c>
      <c r="W18" s="194">
        <f>ROUND(V18*IF(UPPER(T18)="20%",20,1)*IF(UPPER(T18)="18%",18,1)*IF(UPPER(T18)="10%",10,1)*IF(UPPER(T18)="НДС не облагается",0,1)/100,2)</f>
        <v>0</v>
      </c>
      <c r="X18" s="194">
        <f>ROUND(W18+V18,2)</f>
        <v>0</v>
      </c>
      <c r="Y18" s="195">
        <f>IF(S18&gt;IF(U18=0,S18,U18),1,0)</f>
        <v>0</v>
      </c>
      <c r="Z18" s="195">
        <f t="shared" si="0"/>
        <v>0</v>
      </c>
      <c r="AA18" s="195">
        <f t="shared" si="1"/>
        <v>0</v>
      </c>
      <c r="AB18" s="195">
        <f t="shared" si="2"/>
        <v>0</v>
      </c>
      <c r="AC18" s="196">
        <f t="shared" si="3"/>
        <v>1</v>
      </c>
      <c r="AD18" s="196">
        <f>IF(AND(E18="Да",OR(AND(F18 = "Да",ISBLANK(G18)),AND(F18 = "Да", G18 = "В соответствии с техническим заданием"),AND(F18 = "Нет",NOT(G18 = "В соответствии с техническим заданием")))),1,0)</f>
        <v>0</v>
      </c>
      <c r="AE18" s="197">
        <f>IF(AND(E18="Да",OR(AND(F18 = "Да",ISBLANK(H18)),AND(F18 = "Да", H18 = "В соответствии с техническим заданием"),AND(F18 = "Нет",NOT(H18 = "В соответствии с техническим заданием")))),1,0)</f>
        <v>0</v>
      </c>
      <c r="AF18" s="197">
        <f>IF(OR(AND(E18="Нет",F18="Нет"),AND(E18="Да",F18="Нет"),AND(E18="Да",F18="Да")),0,1)</f>
        <v>0</v>
      </c>
      <c r="AG18" s="197">
        <f>IF(AND(Q18="Россия"),1,0)</f>
        <v>0</v>
      </c>
      <c r="AH18" s="197">
        <f>Z18*AG18</f>
        <v>0</v>
      </c>
      <c r="AI18" s="72" t="s">
        <v>95</v>
      </c>
    </row>
    <row r="19" spans="1:35" ht="50.1" customHeight="1" x14ac:dyDescent="0.45">
      <c r="A19" s="183" t="s">
        <v>225</v>
      </c>
      <c r="B19" s="183">
        <v>9</v>
      </c>
      <c r="C19" s="183">
        <v>7731</v>
      </c>
      <c r="D19" s="184" t="s">
        <v>214</v>
      </c>
      <c r="E19" s="185" t="s">
        <v>75</v>
      </c>
      <c r="F19" s="186" t="s">
        <v>75</v>
      </c>
      <c r="G19" s="187" t="s">
        <v>116</v>
      </c>
      <c r="H19" s="187" t="s">
        <v>116</v>
      </c>
      <c r="I19" s="188"/>
      <c r="J19" s="189" t="s">
        <v>204</v>
      </c>
      <c r="K19" s="183" t="s">
        <v>205</v>
      </c>
      <c r="L19" s="183">
        <v>37</v>
      </c>
      <c r="M19" s="183" t="s">
        <v>206</v>
      </c>
      <c r="N19" s="190">
        <v>37</v>
      </c>
      <c r="O19" s="183" t="s">
        <v>207</v>
      </c>
      <c r="P19" s="183" t="s">
        <v>208</v>
      </c>
      <c r="Q19" s="186" t="s">
        <v>209</v>
      </c>
      <c r="R19" s="191">
        <v>7400</v>
      </c>
      <c r="S19" s="192">
        <v>0</v>
      </c>
      <c r="T19" s="193" t="s">
        <v>198</v>
      </c>
      <c r="U19" s="191">
        <v>0</v>
      </c>
      <c r="V19" s="194">
        <f>ROUND(ROUND(S19,2)*ROUND(L19,3),2)</f>
        <v>0</v>
      </c>
      <c r="W19" s="194">
        <f>ROUND(V19*IF(UPPER(T19)="20%",20,1)*IF(UPPER(T19)="18%",18,1)*IF(UPPER(T19)="10%",10,1)*IF(UPPER(T19)="НДС не облагается",0,1)/100,2)</f>
        <v>0</v>
      </c>
      <c r="X19" s="194">
        <f>ROUND(W19+V19,2)</f>
        <v>0</v>
      </c>
      <c r="Y19" s="195">
        <f>IF(S19&gt;IF(U19=0,S19,U19),1,0)</f>
        <v>0</v>
      </c>
      <c r="Z19" s="195">
        <f t="shared" si="0"/>
        <v>0</v>
      </c>
      <c r="AA19" s="195">
        <f t="shared" si="1"/>
        <v>0</v>
      </c>
      <c r="AB19" s="195">
        <f t="shared" si="2"/>
        <v>0</v>
      </c>
      <c r="AC19" s="196">
        <f t="shared" si="3"/>
        <v>1</v>
      </c>
      <c r="AD19" s="196">
        <f>IF(AND(E19="Да",OR(AND(F19 = "Да",ISBLANK(G19)),AND(F19 = "Да", G19 = "В соответствии с техническим заданием"),AND(F19 = "Нет",NOT(G19 = "В соответствии с техническим заданием")))),1,0)</f>
        <v>0</v>
      </c>
      <c r="AE19" s="197">
        <f>IF(AND(E19="Да",OR(AND(F19 = "Да",ISBLANK(H19)),AND(F19 = "Да", H19 = "В соответствии с техническим заданием"),AND(F19 = "Нет",NOT(H19 = "В соответствии с техническим заданием")))),1,0)</f>
        <v>0</v>
      </c>
      <c r="AF19" s="197">
        <f>IF(OR(AND(E19="Нет",F19="Нет"),AND(E19="Да",F19="Нет"),AND(E19="Да",F19="Да")),0,1)</f>
        <v>0</v>
      </c>
      <c r="AG19" s="197">
        <f>IF(AND(Q19="Россия"),1,0)</f>
        <v>0</v>
      </c>
      <c r="AH19" s="197">
        <f>Z19*AG19</f>
        <v>0</v>
      </c>
      <c r="AI19" s="72" t="s">
        <v>95</v>
      </c>
    </row>
    <row r="20" spans="1:35" ht="50.1" customHeight="1" x14ac:dyDescent="0.45">
      <c r="A20" s="183" t="s">
        <v>226</v>
      </c>
      <c r="B20" s="183">
        <v>10</v>
      </c>
      <c r="C20" s="183">
        <v>56811</v>
      </c>
      <c r="D20" s="184" t="s">
        <v>227</v>
      </c>
      <c r="E20" s="185" t="s">
        <v>75</v>
      </c>
      <c r="F20" s="186" t="s">
        <v>75</v>
      </c>
      <c r="G20" s="187" t="s">
        <v>116</v>
      </c>
      <c r="H20" s="187" t="s">
        <v>116</v>
      </c>
      <c r="I20" s="188"/>
      <c r="J20" s="189" t="s">
        <v>204</v>
      </c>
      <c r="K20" s="183" t="s">
        <v>228</v>
      </c>
      <c r="L20" s="183">
        <v>10</v>
      </c>
      <c r="M20" s="183" t="s">
        <v>206</v>
      </c>
      <c r="N20" s="190">
        <v>10</v>
      </c>
      <c r="O20" s="183" t="s">
        <v>207</v>
      </c>
      <c r="P20" s="183" t="s">
        <v>208</v>
      </c>
      <c r="Q20" s="186" t="s">
        <v>209</v>
      </c>
      <c r="R20" s="191">
        <v>135600</v>
      </c>
      <c r="S20" s="192">
        <v>0</v>
      </c>
      <c r="T20" s="193" t="s">
        <v>198</v>
      </c>
      <c r="U20" s="191">
        <v>0</v>
      </c>
      <c r="V20" s="194">
        <f>ROUND(ROUND(S20,2)*ROUND(L20,3),2)</f>
        <v>0</v>
      </c>
      <c r="W20" s="194">
        <f>ROUND(V20*IF(UPPER(T20)="20%",20,1)*IF(UPPER(T20)="18%",18,1)*IF(UPPER(T20)="10%",10,1)*IF(UPPER(T20)="НДС не облагается",0,1)/100,2)</f>
        <v>0</v>
      </c>
      <c r="X20" s="194">
        <f>ROUND(W20+V20,2)</f>
        <v>0</v>
      </c>
      <c r="Y20" s="195">
        <f>IF(S20&gt;IF(U20=0,S20,U20),1,0)</f>
        <v>0</v>
      </c>
      <c r="Z20" s="195">
        <f t="shared" si="0"/>
        <v>0</v>
      </c>
      <c r="AA20" s="195">
        <f t="shared" si="1"/>
        <v>0</v>
      </c>
      <c r="AB20" s="195">
        <f t="shared" si="2"/>
        <v>0</v>
      </c>
      <c r="AC20" s="196">
        <f t="shared" si="3"/>
        <v>1</v>
      </c>
      <c r="AD20" s="196">
        <f>IF(AND(E20="Да",OR(AND(F20 = "Да",ISBLANK(G20)),AND(F20 = "Да", G20 = "В соответствии с техническим заданием"),AND(F20 = "Нет",NOT(G20 = "В соответствии с техническим заданием")))),1,0)</f>
        <v>0</v>
      </c>
      <c r="AE20" s="197">
        <f>IF(AND(E20="Да",OR(AND(F20 = "Да",ISBLANK(H20)),AND(F20 = "Да", H20 = "В соответствии с техническим заданием"),AND(F20 = "Нет",NOT(H20 = "В соответствии с техническим заданием")))),1,0)</f>
        <v>0</v>
      </c>
      <c r="AF20" s="197">
        <f>IF(OR(AND(E20="Нет",F20="Нет"),AND(E20="Да",F20="Нет"),AND(E20="Да",F20="Да")),0,1)</f>
        <v>0</v>
      </c>
      <c r="AG20" s="197">
        <f>IF(AND(Q20="Россия"),1,0)</f>
        <v>0</v>
      </c>
      <c r="AH20" s="197">
        <f>Z20*AG20</f>
        <v>0</v>
      </c>
      <c r="AI20" s="72" t="s">
        <v>95</v>
      </c>
    </row>
    <row r="21" spans="1:35" ht="50.1" customHeight="1" x14ac:dyDescent="0.45">
      <c r="A21" s="183" t="s">
        <v>229</v>
      </c>
      <c r="B21" s="183">
        <v>11</v>
      </c>
      <c r="C21" s="183">
        <v>4535</v>
      </c>
      <c r="D21" s="184" t="s">
        <v>230</v>
      </c>
      <c r="E21" s="185" t="s">
        <v>75</v>
      </c>
      <c r="F21" s="186" t="s">
        <v>75</v>
      </c>
      <c r="G21" s="187" t="s">
        <v>116</v>
      </c>
      <c r="H21" s="187" t="s">
        <v>116</v>
      </c>
      <c r="I21" s="188"/>
      <c r="J21" s="189" t="s">
        <v>204</v>
      </c>
      <c r="K21" s="183" t="s">
        <v>205</v>
      </c>
      <c r="L21" s="183">
        <v>10</v>
      </c>
      <c r="M21" s="183" t="s">
        <v>206</v>
      </c>
      <c r="N21" s="190">
        <v>10</v>
      </c>
      <c r="O21" s="183" t="s">
        <v>207</v>
      </c>
      <c r="P21" s="183" t="s">
        <v>208</v>
      </c>
      <c r="Q21" s="186" t="s">
        <v>209</v>
      </c>
      <c r="R21" s="191">
        <v>11800</v>
      </c>
      <c r="S21" s="192">
        <v>0</v>
      </c>
      <c r="T21" s="193" t="s">
        <v>198</v>
      </c>
      <c r="U21" s="191">
        <v>0</v>
      </c>
      <c r="V21" s="194">
        <f>ROUND(ROUND(S21,2)*ROUND(L21,3),2)</f>
        <v>0</v>
      </c>
      <c r="W21" s="194">
        <f>ROUND(V21*IF(UPPER(T21)="20%",20,1)*IF(UPPER(T21)="18%",18,1)*IF(UPPER(T21)="10%",10,1)*IF(UPPER(T21)="НДС не облагается",0,1)/100,2)</f>
        <v>0</v>
      </c>
      <c r="X21" s="194">
        <f>ROUND(W21+V21,2)</f>
        <v>0</v>
      </c>
      <c r="Y21" s="195">
        <f>IF(S21&gt;IF(U21=0,S21,U21),1,0)</f>
        <v>0</v>
      </c>
      <c r="Z21" s="195">
        <f t="shared" si="0"/>
        <v>0</v>
      </c>
      <c r="AA21" s="195">
        <f t="shared" si="1"/>
        <v>0</v>
      </c>
      <c r="AB21" s="195">
        <f t="shared" si="2"/>
        <v>0</v>
      </c>
      <c r="AC21" s="196">
        <f t="shared" si="3"/>
        <v>1</v>
      </c>
      <c r="AD21" s="196">
        <f>IF(AND(E21="Да",OR(AND(F21 = "Да",ISBLANK(G21)),AND(F21 = "Да", G21 = "В соответствии с техническим заданием"),AND(F21 = "Нет",NOT(G21 = "В соответствии с техническим заданием")))),1,0)</f>
        <v>0</v>
      </c>
      <c r="AE21" s="197">
        <f>IF(AND(E21="Да",OR(AND(F21 = "Да",ISBLANK(H21)),AND(F21 = "Да", H21 = "В соответствии с техническим заданием"),AND(F21 = "Нет",NOT(H21 = "В соответствии с техническим заданием")))),1,0)</f>
        <v>0</v>
      </c>
      <c r="AF21" s="197">
        <f>IF(OR(AND(E21="Нет",F21="Нет"),AND(E21="Да",F21="Нет"),AND(E21="Да",F21="Да")),0,1)</f>
        <v>0</v>
      </c>
      <c r="AG21" s="197">
        <f>IF(AND(Q21="Россия"),1,0)</f>
        <v>0</v>
      </c>
      <c r="AH21" s="197">
        <f>Z21*AG21</f>
        <v>0</v>
      </c>
      <c r="AI21" s="72" t="s">
        <v>95</v>
      </c>
    </row>
    <row r="22" spans="1:35" ht="50.1" customHeight="1" x14ac:dyDescent="0.45">
      <c r="A22" s="183" t="s">
        <v>231</v>
      </c>
      <c r="B22" s="183">
        <v>12</v>
      </c>
      <c r="C22" s="183">
        <v>56871</v>
      </c>
      <c r="D22" s="184" t="s">
        <v>232</v>
      </c>
      <c r="E22" s="185" t="s">
        <v>75</v>
      </c>
      <c r="F22" s="186" t="s">
        <v>75</v>
      </c>
      <c r="G22" s="187" t="s">
        <v>116</v>
      </c>
      <c r="H22" s="187" t="s">
        <v>116</v>
      </c>
      <c r="I22" s="188"/>
      <c r="J22" s="189" t="s">
        <v>204</v>
      </c>
      <c r="K22" s="183" t="s">
        <v>212</v>
      </c>
      <c r="L22" s="183">
        <v>5</v>
      </c>
      <c r="M22" s="183" t="s">
        <v>206</v>
      </c>
      <c r="N22" s="190">
        <v>80</v>
      </c>
      <c r="O22" s="183" t="s">
        <v>207</v>
      </c>
      <c r="P22" s="183" t="s">
        <v>208</v>
      </c>
      <c r="Q22" s="186" t="s">
        <v>209</v>
      </c>
      <c r="R22" s="191">
        <v>1700</v>
      </c>
      <c r="S22" s="192">
        <v>0</v>
      </c>
      <c r="T22" s="193" t="s">
        <v>198</v>
      </c>
      <c r="U22" s="191">
        <v>0</v>
      </c>
      <c r="V22" s="194">
        <f>ROUND(ROUND(S22,2)*ROUND(L22,3),2)</f>
        <v>0</v>
      </c>
      <c r="W22" s="194">
        <f>ROUND(V22*IF(UPPER(T22)="20%",20,1)*IF(UPPER(T22)="18%",18,1)*IF(UPPER(T22)="10%",10,1)*IF(UPPER(T22)="НДС не облагается",0,1)/100,2)</f>
        <v>0</v>
      </c>
      <c r="X22" s="194">
        <f>ROUND(W22+V22,2)</f>
        <v>0</v>
      </c>
      <c r="Y22" s="195">
        <f>IF(S22&gt;IF(U22=0,S22,U22),1,0)</f>
        <v>0</v>
      </c>
      <c r="Z22" s="195">
        <f t="shared" si="0"/>
        <v>0</v>
      </c>
      <c r="AA22" s="195">
        <f t="shared" si="1"/>
        <v>0</v>
      </c>
      <c r="AB22" s="195">
        <f t="shared" si="2"/>
        <v>0</v>
      </c>
      <c r="AC22" s="196">
        <f t="shared" si="3"/>
        <v>1</v>
      </c>
      <c r="AD22" s="196">
        <f>IF(AND(E22="Да",OR(AND(F22 = "Да",ISBLANK(G22)),AND(F22 = "Да", G22 = "В соответствии с техническим заданием"),AND(F22 = "Нет",NOT(G22 = "В соответствии с техническим заданием")))),1,0)</f>
        <v>0</v>
      </c>
      <c r="AE22" s="197">
        <f>IF(AND(E22="Да",OR(AND(F22 = "Да",ISBLANK(H22)),AND(F22 = "Да", H22 = "В соответствии с техническим заданием"),AND(F22 = "Нет",NOT(H22 = "В соответствии с техническим заданием")))),1,0)</f>
        <v>0</v>
      </c>
      <c r="AF22" s="197">
        <f>IF(OR(AND(E22="Нет",F22="Нет"),AND(E22="Да",F22="Нет"),AND(E22="Да",F22="Да")),0,1)</f>
        <v>0</v>
      </c>
      <c r="AG22" s="197">
        <f>IF(AND(Q22="Россия"),1,0)</f>
        <v>0</v>
      </c>
      <c r="AH22" s="197">
        <f>Z22*AG22</f>
        <v>0</v>
      </c>
      <c r="AI22" s="72" t="s">
        <v>95</v>
      </c>
    </row>
    <row r="23" spans="1:35" ht="50.1" customHeight="1" x14ac:dyDescent="0.45">
      <c r="A23" s="183" t="s">
        <v>233</v>
      </c>
      <c r="B23" s="183">
        <v>13</v>
      </c>
      <c r="C23" s="183">
        <v>7727</v>
      </c>
      <c r="D23" s="184" t="s">
        <v>234</v>
      </c>
      <c r="E23" s="185" t="s">
        <v>75</v>
      </c>
      <c r="F23" s="186" t="s">
        <v>75</v>
      </c>
      <c r="G23" s="187" t="s">
        <v>116</v>
      </c>
      <c r="H23" s="187" t="s">
        <v>116</v>
      </c>
      <c r="I23" s="188"/>
      <c r="J23" s="189" t="s">
        <v>204</v>
      </c>
      <c r="K23" s="183" t="s">
        <v>205</v>
      </c>
      <c r="L23" s="183">
        <v>4</v>
      </c>
      <c r="M23" s="183" t="s">
        <v>206</v>
      </c>
      <c r="N23" s="190">
        <v>4</v>
      </c>
      <c r="O23" s="183" t="s">
        <v>207</v>
      </c>
      <c r="P23" s="183" t="s">
        <v>208</v>
      </c>
      <c r="Q23" s="186" t="s">
        <v>209</v>
      </c>
      <c r="R23" s="191">
        <v>880</v>
      </c>
      <c r="S23" s="192">
        <v>0</v>
      </c>
      <c r="T23" s="193" t="s">
        <v>198</v>
      </c>
      <c r="U23" s="191">
        <v>0</v>
      </c>
      <c r="V23" s="194">
        <f>ROUND(ROUND(S23,2)*ROUND(L23,3),2)</f>
        <v>0</v>
      </c>
      <c r="W23" s="194">
        <f>ROUND(V23*IF(UPPER(T23)="20%",20,1)*IF(UPPER(T23)="18%",18,1)*IF(UPPER(T23)="10%",10,1)*IF(UPPER(T23)="НДС не облагается",0,1)/100,2)</f>
        <v>0</v>
      </c>
      <c r="X23" s="194">
        <f>ROUND(W23+V23,2)</f>
        <v>0</v>
      </c>
      <c r="Y23" s="195">
        <f>IF(S23&gt;IF(U23=0,S23,U23),1,0)</f>
        <v>0</v>
      </c>
      <c r="Z23" s="195">
        <f t="shared" si="0"/>
        <v>0</v>
      </c>
      <c r="AA23" s="195">
        <f t="shared" si="1"/>
        <v>0</v>
      </c>
      <c r="AB23" s="195">
        <f t="shared" si="2"/>
        <v>0</v>
      </c>
      <c r="AC23" s="196">
        <f t="shared" si="3"/>
        <v>1</v>
      </c>
      <c r="AD23" s="196">
        <f>IF(AND(E23="Да",OR(AND(F23 = "Да",ISBLANK(G23)),AND(F23 = "Да", G23 = "В соответствии с техническим заданием"),AND(F23 = "Нет",NOT(G23 = "В соответствии с техническим заданием")))),1,0)</f>
        <v>0</v>
      </c>
      <c r="AE23" s="197">
        <f>IF(AND(E23="Да",OR(AND(F23 = "Да",ISBLANK(H23)),AND(F23 = "Да", H23 = "В соответствии с техническим заданием"),AND(F23 = "Нет",NOT(H23 = "В соответствии с техническим заданием")))),1,0)</f>
        <v>0</v>
      </c>
      <c r="AF23" s="197">
        <f>IF(OR(AND(E23="Нет",F23="Нет"),AND(E23="Да",F23="Нет"),AND(E23="Да",F23="Да")),0,1)</f>
        <v>0</v>
      </c>
      <c r="AG23" s="197">
        <f>IF(AND(Q23="Россия"),1,0)</f>
        <v>0</v>
      </c>
      <c r="AH23" s="197">
        <f>Z23*AG23</f>
        <v>0</v>
      </c>
      <c r="AI23" s="72" t="s">
        <v>95</v>
      </c>
    </row>
    <row r="24" spans="1:35" ht="50.1" customHeight="1" x14ac:dyDescent="0.45">
      <c r="A24" s="183" t="s">
        <v>235</v>
      </c>
      <c r="B24" s="183">
        <v>14</v>
      </c>
      <c r="C24" s="183">
        <v>7541</v>
      </c>
      <c r="D24" s="184" t="s">
        <v>236</v>
      </c>
      <c r="E24" s="185" t="s">
        <v>75</v>
      </c>
      <c r="F24" s="186" t="s">
        <v>75</v>
      </c>
      <c r="G24" s="187" t="s">
        <v>116</v>
      </c>
      <c r="H24" s="187" t="s">
        <v>116</v>
      </c>
      <c r="I24" s="188"/>
      <c r="J24" s="189" t="s">
        <v>204</v>
      </c>
      <c r="K24" s="183" t="s">
        <v>212</v>
      </c>
      <c r="L24" s="183">
        <v>6</v>
      </c>
      <c r="M24" s="183" t="s">
        <v>206</v>
      </c>
      <c r="N24" s="190">
        <v>6</v>
      </c>
      <c r="O24" s="183" t="s">
        <v>207</v>
      </c>
      <c r="P24" s="183" t="s">
        <v>208</v>
      </c>
      <c r="Q24" s="186" t="s">
        <v>209</v>
      </c>
      <c r="R24" s="191">
        <v>4440</v>
      </c>
      <c r="S24" s="192">
        <v>0</v>
      </c>
      <c r="T24" s="193" t="s">
        <v>198</v>
      </c>
      <c r="U24" s="191">
        <v>0</v>
      </c>
      <c r="V24" s="194">
        <f>ROUND(ROUND(S24,2)*ROUND(L24,3),2)</f>
        <v>0</v>
      </c>
      <c r="W24" s="194">
        <f>ROUND(V24*IF(UPPER(T24)="20%",20,1)*IF(UPPER(T24)="18%",18,1)*IF(UPPER(T24)="10%",10,1)*IF(UPPER(T24)="НДС не облагается",0,1)/100,2)</f>
        <v>0</v>
      </c>
      <c r="X24" s="194">
        <f>ROUND(W24+V24,2)</f>
        <v>0</v>
      </c>
      <c r="Y24" s="195">
        <f>IF(S24&gt;IF(U24=0,S24,U24),1,0)</f>
        <v>0</v>
      </c>
      <c r="Z24" s="195">
        <f t="shared" si="0"/>
        <v>0</v>
      </c>
      <c r="AA24" s="195">
        <f t="shared" si="1"/>
        <v>0</v>
      </c>
      <c r="AB24" s="195">
        <f t="shared" si="2"/>
        <v>0</v>
      </c>
      <c r="AC24" s="196">
        <f t="shared" si="3"/>
        <v>1</v>
      </c>
      <c r="AD24" s="196">
        <f>IF(AND(E24="Да",OR(AND(F24 = "Да",ISBLANK(G24)),AND(F24 = "Да", G24 = "В соответствии с техническим заданием"),AND(F24 = "Нет",NOT(G24 = "В соответствии с техническим заданием")))),1,0)</f>
        <v>0</v>
      </c>
      <c r="AE24" s="197">
        <f>IF(AND(E24="Да",OR(AND(F24 = "Да",ISBLANK(H24)),AND(F24 = "Да", H24 = "В соответствии с техническим заданием"),AND(F24 = "Нет",NOT(H24 = "В соответствии с техническим заданием")))),1,0)</f>
        <v>0</v>
      </c>
      <c r="AF24" s="197">
        <f>IF(OR(AND(E24="Нет",F24="Нет"),AND(E24="Да",F24="Нет"),AND(E24="Да",F24="Да")),0,1)</f>
        <v>0</v>
      </c>
      <c r="AG24" s="197">
        <f>IF(AND(Q24="Россия"),1,0)</f>
        <v>0</v>
      </c>
      <c r="AH24" s="197">
        <f>Z24*AG24</f>
        <v>0</v>
      </c>
      <c r="AI24" s="72" t="s">
        <v>95</v>
      </c>
    </row>
    <row r="25" spans="1:35" ht="50.1" customHeight="1" x14ac:dyDescent="0.45">
      <c r="A25" s="183" t="s">
        <v>237</v>
      </c>
      <c r="B25" s="183">
        <v>15</v>
      </c>
      <c r="C25" s="183">
        <v>56871</v>
      </c>
      <c r="D25" s="184" t="s">
        <v>232</v>
      </c>
      <c r="E25" s="185" t="s">
        <v>75</v>
      </c>
      <c r="F25" s="186" t="s">
        <v>75</v>
      </c>
      <c r="G25" s="187" t="s">
        <v>116</v>
      </c>
      <c r="H25" s="187" t="s">
        <v>116</v>
      </c>
      <c r="I25" s="188"/>
      <c r="J25" s="189" t="s">
        <v>204</v>
      </c>
      <c r="K25" s="183" t="s">
        <v>212</v>
      </c>
      <c r="L25" s="183">
        <v>75</v>
      </c>
      <c r="M25" s="183" t="s">
        <v>206</v>
      </c>
      <c r="N25" s="190">
        <v>80</v>
      </c>
      <c r="O25" s="183" t="s">
        <v>207</v>
      </c>
      <c r="P25" s="183" t="s">
        <v>208</v>
      </c>
      <c r="Q25" s="186" t="s">
        <v>209</v>
      </c>
      <c r="R25" s="191">
        <v>21000</v>
      </c>
      <c r="S25" s="192">
        <v>0</v>
      </c>
      <c r="T25" s="193" t="s">
        <v>198</v>
      </c>
      <c r="U25" s="191">
        <v>0</v>
      </c>
      <c r="V25" s="194">
        <f>ROUND(ROUND(S25,2)*ROUND(L25,3),2)</f>
        <v>0</v>
      </c>
      <c r="W25" s="194">
        <f>ROUND(V25*IF(UPPER(T25)="20%",20,1)*IF(UPPER(T25)="18%",18,1)*IF(UPPER(T25)="10%",10,1)*IF(UPPER(T25)="НДС не облагается",0,1)/100,2)</f>
        <v>0</v>
      </c>
      <c r="X25" s="194">
        <f>ROUND(W25+V25,2)</f>
        <v>0</v>
      </c>
      <c r="Y25" s="195">
        <f>IF(S25&gt;IF(U25=0,S25,U25),1,0)</f>
        <v>0</v>
      </c>
      <c r="Z25" s="195">
        <f t="shared" si="0"/>
        <v>0</v>
      </c>
      <c r="AA25" s="195">
        <f t="shared" si="1"/>
        <v>0</v>
      </c>
      <c r="AB25" s="195">
        <f t="shared" si="2"/>
        <v>0</v>
      </c>
      <c r="AC25" s="196">
        <f t="shared" si="3"/>
        <v>1</v>
      </c>
      <c r="AD25" s="196">
        <f>IF(AND(E25="Да",OR(AND(F25 = "Да",ISBLANK(G25)),AND(F25 = "Да", G25 = "В соответствии с техническим заданием"),AND(F25 = "Нет",NOT(G25 = "В соответствии с техническим заданием")))),1,0)</f>
        <v>0</v>
      </c>
      <c r="AE25" s="197">
        <f>IF(AND(E25="Да",OR(AND(F25 = "Да",ISBLANK(H25)),AND(F25 = "Да", H25 = "В соответствии с техническим заданием"),AND(F25 = "Нет",NOT(H25 = "В соответствии с техническим заданием")))),1,0)</f>
        <v>0</v>
      </c>
      <c r="AF25" s="197">
        <f>IF(OR(AND(E25="Нет",F25="Нет"),AND(E25="Да",F25="Нет"),AND(E25="Да",F25="Да")),0,1)</f>
        <v>0</v>
      </c>
      <c r="AG25" s="197">
        <f>IF(AND(Q25="Россия"),1,0)</f>
        <v>0</v>
      </c>
      <c r="AH25" s="197">
        <f>Z25*AG25</f>
        <v>0</v>
      </c>
      <c r="AI25" s="72" t="s">
        <v>95</v>
      </c>
    </row>
    <row r="26" spans="1:35" ht="50.1" customHeight="1" x14ac:dyDescent="0.45">
      <c r="A26" s="183" t="s">
        <v>238</v>
      </c>
      <c r="B26" s="183">
        <v>16</v>
      </c>
      <c r="C26" s="183">
        <v>52585</v>
      </c>
      <c r="D26" s="184" t="s">
        <v>239</v>
      </c>
      <c r="E26" s="185" t="s">
        <v>75</v>
      </c>
      <c r="F26" s="186" t="s">
        <v>75</v>
      </c>
      <c r="G26" s="187" t="s">
        <v>116</v>
      </c>
      <c r="H26" s="187" t="s">
        <v>116</v>
      </c>
      <c r="I26" s="188"/>
      <c r="J26" s="189" t="s">
        <v>204</v>
      </c>
      <c r="K26" s="183" t="s">
        <v>212</v>
      </c>
      <c r="L26" s="183">
        <v>10</v>
      </c>
      <c r="M26" s="183" t="s">
        <v>206</v>
      </c>
      <c r="N26" s="190">
        <v>10</v>
      </c>
      <c r="O26" s="183" t="s">
        <v>207</v>
      </c>
      <c r="P26" s="183" t="s">
        <v>208</v>
      </c>
      <c r="Q26" s="186" t="s">
        <v>209</v>
      </c>
      <c r="R26" s="191">
        <v>169500</v>
      </c>
      <c r="S26" s="192">
        <v>0</v>
      </c>
      <c r="T26" s="193" t="s">
        <v>198</v>
      </c>
      <c r="U26" s="191">
        <v>0</v>
      </c>
      <c r="V26" s="194">
        <f>ROUND(ROUND(S26,2)*ROUND(L26,3),2)</f>
        <v>0</v>
      </c>
      <c r="W26" s="194">
        <f>ROUND(V26*IF(UPPER(T26)="20%",20,1)*IF(UPPER(T26)="18%",18,1)*IF(UPPER(T26)="10%",10,1)*IF(UPPER(T26)="НДС не облагается",0,1)/100,2)</f>
        <v>0</v>
      </c>
      <c r="X26" s="194">
        <f>ROUND(W26+V26,2)</f>
        <v>0</v>
      </c>
      <c r="Y26" s="195">
        <f>IF(S26&gt;IF(U26=0,S26,U26),1,0)</f>
        <v>0</v>
      </c>
      <c r="Z26" s="195">
        <f t="shared" si="0"/>
        <v>0</v>
      </c>
      <c r="AA26" s="195">
        <f t="shared" si="1"/>
        <v>0</v>
      </c>
      <c r="AB26" s="195">
        <f t="shared" si="2"/>
        <v>0</v>
      </c>
      <c r="AC26" s="196">
        <f t="shared" si="3"/>
        <v>1</v>
      </c>
      <c r="AD26" s="196">
        <f>IF(AND(E26="Да",OR(AND(F26 = "Да",ISBLANK(G26)),AND(F26 = "Да", G26 = "В соответствии с техническим заданием"),AND(F26 = "Нет",NOT(G26 = "В соответствии с техническим заданием")))),1,0)</f>
        <v>0</v>
      </c>
      <c r="AE26" s="197">
        <f>IF(AND(E26="Да",OR(AND(F26 = "Да",ISBLANK(H26)),AND(F26 = "Да", H26 = "В соответствии с техническим заданием"),AND(F26 = "Нет",NOT(H26 = "В соответствии с техническим заданием")))),1,0)</f>
        <v>0</v>
      </c>
      <c r="AF26" s="197">
        <f>IF(OR(AND(E26="Нет",F26="Нет"),AND(E26="Да",F26="Нет"),AND(E26="Да",F26="Да")),0,1)</f>
        <v>0</v>
      </c>
      <c r="AG26" s="197">
        <f>IF(AND(Q26="Россия"),1,0)</f>
        <v>0</v>
      </c>
      <c r="AH26" s="197">
        <f>Z26*AG26</f>
        <v>0</v>
      </c>
      <c r="AI26" s="72" t="s">
        <v>95</v>
      </c>
    </row>
    <row r="27" spans="1:35" ht="50.1" customHeight="1" x14ac:dyDescent="0.45">
      <c r="A27" s="183" t="s">
        <v>240</v>
      </c>
      <c r="B27" s="183">
        <v>17</v>
      </c>
      <c r="C27" s="183">
        <v>56799</v>
      </c>
      <c r="D27" s="184" t="s">
        <v>241</v>
      </c>
      <c r="E27" s="185" t="s">
        <v>75</v>
      </c>
      <c r="F27" s="186" t="s">
        <v>75</v>
      </c>
      <c r="G27" s="187" t="s">
        <v>116</v>
      </c>
      <c r="H27" s="187" t="s">
        <v>116</v>
      </c>
      <c r="I27" s="188"/>
      <c r="J27" s="189" t="s">
        <v>204</v>
      </c>
      <c r="K27" s="183" t="s">
        <v>212</v>
      </c>
      <c r="L27" s="183">
        <v>5</v>
      </c>
      <c r="M27" s="183" t="s">
        <v>206</v>
      </c>
      <c r="N27" s="190">
        <v>5</v>
      </c>
      <c r="O27" s="183" t="s">
        <v>207</v>
      </c>
      <c r="P27" s="183" t="s">
        <v>208</v>
      </c>
      <c r="Q27" s="186" t="s">
        <v>209</v>
      </c>
      <c r="R27" s="191">
        <v>45200</v>
      </c>
      <c r="S27" s="192">
        <v>0</v>
      </c>
      <c r="T27" s="193" t="s">
        <v>198</v>
      </c>
      <c r="U27" s="191">
        <v>0</v>
      </c>
      <c r="V27" s="194">
        <f>ROUND(ROUND(S27,2)*ROUND(L27,3),2)</f>
        <v>0</v>
      </c>
      <c r="W27" s="194">
        <f>ROUND(V27*IF(UPPER(T27)="20%",20,1)*IF(UPPER(T27)="18%",18,1)*IF(UPPER(T27)="10%",10,1)*IF(UPPER(T27)="НДС не облагается",0,1)/100,2)</f>
        <v>0</v>
      </c>
      <c r="X27" s="194">
        <f>ROUND(W27+V27,2)</f>
        <v>0</v>
      </c>
      <c r="Y27" s="195">
        <f>IF(S27&gt;IF(U27=0,S27,U27),1,0)</f>
        <v>0</v>
      </c>
      <c r="Z27" s="195">
        <f t="shared" si="0"/>
        <v>0</v>
      </c>
      <c r="AA27" s="195">
        <f t="shared" si="1"/>
        <v>0</v>
      </c>
      <c r="AB27" s="195">
        <f t="shared" si="2"/>
        <v>0</v>
      </c>
      <c r="AC27" s="196">
        <f t="shared" si="3"/>
        <v>1</v>
      </c>
      <c r="AD27" s="196">
        <f>IF(AND(E27="Да",OR(AND(F27 = "Да",ISBLANK(G27)),AND(F27 = "Да", G27 = "В соответствии с техническим заданием"),AND(F27 = "Нет",NOT(G27 = "В соответствии с техническим заданием")))),1,0)</f>
        <v>0</v>
      </c>
      <c r="AE27" s="197">
        <f>IF(AND(E27="Да",OR(AND(F27 = "Да",ISBLANK(H27)),AND(F27 = "Да", H27 = "В соответствии с техническим заданием"),AND(F27 = "Нет",NOT(H27 = "В соответствии с техническим заданием")))),1,0)</f>
        <v>0</v>
      </c>
      <c r="AF27" s="197">
        <f>IF(OR(AND(E27="Нет",F27="Нет"),AND(E27="Да",F27="Нет"),AND(E27="Да",F27="Да")),0,1)</f>
        <v>0</v>
      </c>
      <c r="AG27" s="197">
        <f>IF(AND(Q27="Россия"),1,0)</f>
        <v>0</v>
      </c>
      <c r="AH27" s="197">
        <f>Z27*AG27</f>
        <v>0</v>
      </c>
      <c r="AI27" s="72" t="s">
        <v>95</v>
      </c>
    </row>
    <row r="28" spans="1:35" ht="50.1" customHeight="1" x14ac:dyDescent="0.25">
      <c r="A28" s="149" t="s">
        <v>103</v>
      </c>
      <c r="B28" s="149"/>
      <c r="C28" s="149"/>
      <c r="D28" s="149"/>
      <c r="E28" s="149"/>
      <c r="F28" s="149"/>
      <c r="G28" s="149"/>
      <c r="H28" s="149"/>
      <c r="I28" s="149"/>
      <c r="J28" s="149"/>
      <c r="K28" s="149"/>
      <c r="L28" s="149"/>
      <c r="M28" s="149"/>
      <c r="N28" s="149"/>
      <c r="O28" s="149"/>
      <c r="P28" s="149"/>
      <c r="Q28" s="149"/>
      <c r="R28" s="149"/>
      <c r="S28" s="149"/>
      <c r="T28" s="149"/>
      <c r="U28" s="149"/>
      <c r="V28" s="149"/>
      <c r="W28" s="150"/>
      <c r="X28" s="103">
        <f>SUM(Z8:Z37)</f>
        <v>0</v>
      </c>
      <c r="Y28" s="85"/>
      <c r="Z28" s="84"/>
      <c r="AA28" s="84"/>
      <c r="AB28" s="84"/>
      <c r="AC28" s="84"/>
    </row>
    <row r="29" spans="1:35" ht="50.1" customHeight="1" x14ac:dyDescent="0.25">
      <c r="A29" s="151" t="s">
        <v>104</v>
      </c>
      <c r="B29" s="149"/>
      <c r="C29" s="149"/>
      <c r="D29" s="149"/>
      <c r="E29" s="149"/>
      <c r="F29" s="149"/>
      <c r="G29" s="149"/>
      <c r="H29" s="149"/>
      <c r="I29" s="149"/>
      <c r="J29" s="149"/>
      <c r="K29" s="149"/>
      <c r="L29" s="149"/>
      <c r="M29" s="149"/>
      <c r="N29" s="149"/>
      <c r="O29" s="149"/>
      <c r="P29" s="149"/>
      <c r="Q29" s="149"/>
      <c r="R29" s="149"/>
      <c r="S29" s="149"/>
      <c r="T29" s="149"/>
      <c r="U29" s="149"/>
      <c r="V29" s="149"/>
      <c r="W29" s="150"/>
      <c r="X29" s="103">
        <f>SUM(AB10:AB30)</f>
        <v>0</v>
      </c>
      <c r="Y29" s="85"/>
      <c r="Z29" s="84"/>
      <c r="AA29" s="84"/>
      <c r="AB29" s="84"/>
      <c r="AC29" s="84"/>
    </row>
    <row r="30" spans="1:35" ht="50.1" customHeight="1" x14ac:dyDescent="0.25">
      <c r="A30" s="151" t="s">
        <v>71</v>
      </c>
      <c r="B30" s="149"/>
      <c r="C30" s="149"/>
      <c r="D30" s="149"/>
      <c r="E30" s="149"/>
      <c r="F30" s="149"/>
      <c r="G30" s="149"/>
      <c r="H30" s="149"/>
      <c r="I30" s="149"/>
      <c r="J30" s="149"/>
      <c r="K30" s="149"/>
      <c r="L30" s="149"/>
      <c r="M30" s="149"/>
      <c r="N30" s="149"/>
      <c r="O30" s="149"/>
      <c r="P30" s="149"/>
      <c r="Q30" s="149"/>
      <c r="R30" s="149"/>
      <c r="S30" s="149"/>
      <c r="T30" s="149"/>
      <c r="U30" s="149"/>
      <c r="V30" s="149"/>
      <c r="W30" s="150"/>
      <c r="X30" s="103">
        <f>SUM(AA:AA)</f>
        <v>0</v>
      </c>
      <c r="Y30" s="85"/>
      <c r="Z30" s="84"/>
      <c r="AA30" s="84"/>
      <c r="AB30" s="84"/>
      <c r="AC30" s="84"/>
    </row>
    <row r="31" spans="1:35" ht="50.1" customHeight="1" x14ac:dyDescent="0.25">
      <c r="B31" s="139" t="str">
        <f>AK7</f>
        <v xml:space="preserve">*Цена предложения: включает в себя стоимость тары, упаковки, маркировки, погрузо-разгрузочные работы, все налоги, пошлины, </v>
      </c>
      <c r="C31" s="17"/>
      <c r="D31" s="76"/>
      <c r="E31" s="76"/>
      <c r="F31" s="76"/>
      <c r="G31" s="76"/>
      <c r="H31" s="76"/>
      <c r="I31" s="77"/>
      <c r="J31" s="77"/>
      <c r="K31" s="77"/>
      <c r="L31" s="77"/>
      <c r="M31" s="77"/>
      <c r="N31" s="77"/>
      <c r="O31" s="77"/>
      <c r="P31" s="77"/>
      <c r="Q31" s="77"/>
      <c r="R31" s="77"/>
      <c r="S31" s="78"/>
      <c r="T31" s="78"/>
      <c r="U31" s="78"/>
      <c r="V31" s="78"/>
      <c r="W31" s="78"/>
      <c r="X31" s="79"/>
      <c r="Y31" s="79"/>
    </row>
    <row r="32" spans="1:35" ht="50.1" customHeight="1" x14ac:dyDescent="0.25">
      <c r="B32"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2" s="80"/>
      <c r="E32" s="80"/>
      <c r="F32" s="80"/>
      <c r="G32" s="80"/>
      <c r="H32" s="80"/>
      <c r="I32" s="75"/>
      <c r="J32" s="75"/>
      <c r="K32" s="75"/>
      <c r="L32" s="75"/>
      <c r="M32" s="75"/>
      <c r="N32" s="75"/>
      <c r="O32" s="75"/>
      <c r="P32" s="75"/>
      <c r="Q32" s="75"/>
      <c r="R32" s="75"/>
      <c r="S32" s="81"/>
      <c r="T32" s="81"/>
      <c r="U32" s="81"/>
      <c r="V32" s="81"/>
      <c r="W32" s="81"/>
      <c r="X32" s="82"/>
      <c r="Y32" s="82"/>
    </row>
    <row r="33" spans="1:26" ht="50.1" customHeight="1" x14ac:dyDescent="0.25">
      <c r="H33" s="19"/>
      <c r="I33" s="18"/>
      <c r="J33" s="18"/>
      <c r="S33" s="21"/>
      <c r="T33" s="21"/>
      <c r="U33" s="21"/>
      <c r="V33" s="21"/>
      <c r="W33" s="21"/>
      <c r="X33" s="10"/>
      <c r="Y33" s="10"/>
    </row>
    <row r="34" spans="1:26" ht="50.1" customHeight="1" x14ac:dyDescent="0.25">
      <c r="A34" s="13"/>
      <c r="B34" s="13"/>
      <c r="C34" s="13"/>
      <c r="D34" s="1" t="s">
        <v>21</v>
      </c>
      <c r="E34" s="38"/>
      <c r="F34" s="38"/>
      <c r="G34" s="37"/>
      <c r="H34" s="18" t="s">
        <v>61</v>
      </c>
      <c r="I34" s="19"/>
      <c r="J34" s="20"/>
      <c r="K34" s="14"/>
      <c r="L34" s="14"/>
      <c r="M34" s="14"/>
      <c r="N34" s="14"/>
      <c r="O34" s="14"/>
      <c r="P34" s="14"/>
      <c r="Q34" s="14"/>
      <c r="R34" s="14"/>
      <c r="S34" s="20"/>
      <c r="T34" s="20"/>
      <c r="U34" s="20"/>
      <c r="V34" s="20"/>
      <c r="W34" s="20"/>
      <c r="X34" s="14"/>
      <c r="Y34" s="14"/>
      <c r="Z34" s="71"/>
    </row>
    <row r="35" spans="1:26" ht="50.1" customHeight="1" x14ac:dyDescent="0.25">
      <c r="D35" s="37" t="s">
        <v>8</v>
      </c>
      <c r="E35" s="1"/>
      <c r="F35" s="1"/>
      <c r="G35" s="1"/>
      <c r="H35" s="18"/>
      <c r="I35" s="19"/>
      <c r="J35" s="18"/>
      <c r="S35" s="22"/>
      <c r="T35" s="22"/>
      <c r="U35" s="22"/>
      <c r="V35" s="22"/>
      <c r="W35" s="22"/>
    </row>
    <row r="36" spans="1:26" ht="50.1" customHeight="1" x14ac:dyDescent="0.25">
      <c r="D36" s="1" t="s">
        <v>9</v>
      </c>
      <c r="E36" s="1"/>
      <c r="F36" s="1"/>
      <c r="G36" s="1"/>
      <c r="H36" s="18"/>
      <c r="I36" s="19"/>
      <c r="J36" s="18"/>
      <c r="S36" s="22"/>
      <c r="T36" s="22"/>
      <c r="U36" s="22"/>
      <c r="V36" s="22"/>
      <c r="W36" s="22"/>
    </row>
    <row r="37" spans="1:26" ht="50.1" customHeight="1" x14ac:dyDescent="0.25">
      <c r="H37" s="19"/>
      <c r="I37" s="18"/>
      <c r="J37" s="18"/>
      <c r="S37" s="22"/>
      <c r="T37" s="22"/>
      <c r="U37" s="22"/>
      <c r="V37" s="22"/>
      <c r="W37" s="22"/>
      <c r="X37" s="10"/>
      <c r="Y37" s="10"/>
    </row>
    <row r="38" spans="1:26" ht="50.1" customHeight="1" x14ac:dyDescent="0.25">
      <c r="H38" s="19"/>
      <c r="I38" s="18"/>
      <c r="J38" s="18"/>
      <c r="S38" s="22"/>
      <c r="T38" s="22"/>
      <c r="U38" s="22"/>
      <c r="V38" s="22"/>
      <c r="W38" s="22"/>
      <c r="X38" s="10"/>
      <c r="Y38" s="10"/>
    </row>
    <row r="39" spans="1:26" ht="50.1" customHeight="1" x14ac:dyDescent="0.25">
      <c r="H39" s="19"/>
      <c r="I39" s="18"/>
      <c r="J39" s="18"/>
      <c r="S39" s="22"/>
      <c r="T39" s="22"/>
      <c r="U39" s="22"/>
      <c r="V39" s="22"/>
      <c r="W39" s="22"/>
      <c r="X39" s="10"/>
      <c r="Y39" s="10"/>
    </row>
    <row r="40" spans="1:26" ht="50.1" customHeight="1" x14ac:dyDescent="0.25">
      <c r="H40" s="19"/>
      <c r="I40" s="18"/>
      <c r="J40" s="18"/>
      <c r="S40" s="22"/>
      <c r="T40" s="22"/>
      <c r="U40" s="22"/>
      <c r="V40" s="22"/>
      <c r="W40" s="22"/>
      <c r="X40" s="10"/>
      <c r="Y40" s="10"/>
    </row>
    <row r="41" spans="1:26" ht="50.1" customHeight="1" x14ac:dyDescent="0.25">
      <c r="H41" s="19"/>
      <c r="I41" s="18"/>
      <c r="J41" s="18"/>
      <c r="S41" s="22"/>
      <c r="T41" s="22"/>
      <c r="U41" s="22"/>
      <c r="V41" s="22"/>
      <c r="W41" s="22"/>
      <c r="X41" s="10"/>
      <c r="Y41" s="10"/>
    </row>
    <row r="42" spans="1:26" ht="50.1" customHeight="1" x14ac:dyDescent="0.25">
      <c r="H42" s="19"/>
      <c r="I42" s="18"/>
      <c r="J42" s="18"/>
      <c r="S42" s="22"/>
      <c r="T42" s="22"/>
      <c r="U42" s="22"/>
      <c r="V42" s="22"/>
      <c r="W42" s="22"/>
      <c r="X42" s="10"/>
      <c r="Y42" s="10"/>
    </row>
    <row r="43" spans="1:26" ht="50.1" customHeight="1" x14ac:dyDescent="0.25">
      <c r="H43" s="19"/>
      <c r="I43" s="18"/>
      <c r="J43" s="18"/>
      <c r="S43" s="22"/>
      <c r="T43" s="22"/>
      <c r="U43" s="22"/>
      <c r="V43" s="22"/>
      <c r="W43" s="22"/>
      <c r="X43" s="10"/>
      <c r="Y43" s="10"/>
    </row>
    <row r="44" spans="1:26" ht="50.1" customHeight="1" x14ac:dyDescent="0.25">
      <c r="H44" s="19"/>
      <c r="I44" s="18"/>
      <c r="J44" s="18"/>
      <c r="S44" s="22"/>
      <c r="T44" s="22"/>
      <c r="U44" s="22"/>
      <c r="V44" s="22"/>
      <c r="W44" s="22"/>
      <c r="X44" s="10"/>
      <c r="Y44" s="10"/>
    </row>
    <row r="45" spans="1:26" ht="50.1" customHeight="1" x14ac:dyDescent="0.25">
      <c r="H45" s="19"/>
      <c r="I45" s="18"/>
      <c r="J45" s="18"/>
      <c r="S45" s="22"/>
      <c r="T45" s="22"/>
      <c r="U45" s="22"/>
      <c r="V45" s="22"/>
      <c r="W45" s="22"/>
      <c r="X45" s="10"/>
      <c r="Y45" s="10"/>
    </row>
    <row r="46" spans="1:26" ht="50.1" customHeight="1" x14ac:dyDescent="0.25">
      <c r="H46" s="19"/>
      <c r="I46" s="18"/>
      <c r="J46" s="18"/>
      <c r="S46" s="22"/>
      <c r="T46" s="22"/>
      <c r="U46" s="22"/>
      <c r="V46" s="22"/>
      <c r="W46" s="22"/>
      <c r="X46" s="10"/>
      <c r="Y46" s="10"/>
    </row>
    <row r="47" spans="1:26" ht="50.1" customHeight="1" x14ac:dyDescent="0.25">
      <c r="H47" s="19"/>
      <c r="I47" s="18"/>
      <c r="J47" s="18"/>
      <c r="S47" s="22"/>
      <c r="T47" s="22"/>
      <c r="U47" s="22"/>
      <c r="V47" s="22"/>
      <c r="W47" s="22"/>
      <c r="X47" s="10"/>
      <c r="Y47" s="10"/>
    </row>
    <row r="48" spans="1:26"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X1013" s="11"/>
      <c r="Y1013" s="11"/>
    </row>
    <row r="1014" spans="8:25" ht="50.1" customHeight="1" x14ac:dyDescent="0.25">
      <c r="X1014" s="11"/>
      <c r="Y1014" s="11"/>
    </row>
    <row r="1015" spans="8:25" ht="50.1" customHeight="1" x14ac:dyDescent="0.25">
      <c r="X1015" s="11"/>
      <c r="Y1015" s="11"/>
    </row>
    <row r="1016" spans="8:25" ht="50.1" customHeight="1" x14ac:dyDescent="0.25">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34" name="ПодписантФИО"/>
    <protectedRange sqref="D35" name="Диапазон5"/>
    <protectedRange sqref="E34:G34" name="Диапазон4"/>
    <protectedRange sqref="E6:H6" name="Диапазон1"/>
    <protectedRange sqref="F11:F27" name="Диапазон8_1"/>
    <protectedRange sqref="H11:H27" name="Диапазон2_1_1_1_1"/>
    <protectedRange sqref="G11:G27" name="Диапазон2_1_1_2"/>
    <protectedRange sqref="S11:T27" name="Диапазон3_1_1"/>
    <protectedRange sqref="I11:J27" name="Диапазон2_1_2"/>
    <protectedRange sqref="Q11:Q27" name="ППРФ925_1"/>
  </protectedRanges>
  <mergeCells count="15">
    <mergeCell ref="AJ1:AO2"/>
    <mergeCell ref="H5:X5"/>
    <mergeCell ref="A28:W28"/>
    <mergeCell ref="A29:W29"/>
    <mergeCell ref="A30:W30"/>
    <mergeCell ref="AD8:AG8"/>
    <mergeCell ref="H1:P1"/>
    <mergeCell ref="B3:D3"/>
    <mergeCell ref="B6:D6"/>
    <mergeCell ref="E6:L6"/>
    <mergeCell ref="H2:P2"/>
    <mergeCell ref="F8:X8"/>
    <mergeCell ref="H3:P3"/>
    <mergeCell ref="H4:X4"/>
    <mergeCell ref="H7:P7"/>
  </mergeCells>
  <conditionalFormatting sqref="S11:S27">
    <cfRule type="expression" dxfId="1" priority="2">
      <formula>S11&gt;IF(#REF!=0,S11,#REF!)</formula>
    </cfRule>
  </conditionalFormatting>
  <conditionalFormatting sqref="X11:X27">
    <cfRule type="expression" dxfId="0" priority="1">
      <formula>$X$11&gt;$R$11</formula>
    </cfRule>
  </conditionalFormatting>
  <dataValidations count="5">
    <dataValidation type="list" allowBlank="1" showInputMessage="1" showErrorMessage="1" sqref="Q11:Q27">
      <formula1>$AK$5:$AL$5</formula1>
    </dataValidation>
    <dataValidation type="list" sqref="G11:H27">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7">
      <formula1>$AJ$3:$AM$3</formula1>
    </dataValidation>
    <dataValidation type="list" sqref="J11:J27">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27">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138</v>
      </c>
      <c r="B1" s="161"/>
      <c r="C1" s="161"/>
      <c r="D1" s="161"/>
      <c r="E1" s="161"/>
      <c r="F1" s="161"/>
      <c r="G1" s="161"/>
    </row>
    <row r="2" spans="1:7" ht="53.45" customHeight="1" thickBot="1" x14ac:dyDescent="0.3">
      <c r="A2" s="162" t="s">
        <v>139</v>
      </c>
      <c r="B2" s="162"/>
      <c r="C2" s="162"/>
      <c r="D2" s="162"/>
      <c r="E2" s="162"/>
      <c r="F2" s="162"/>
      <c r="G2" s="162"/>
    </row>
    <row r="3" spans="1:7" ht="57.75" thickBot="1" x14ac:dyDescent="0.3">
      <c r="A3" s="111" t="s">
        <v>32</v>
      </c>
      <c r="B3" s="112" t="s">
        <v>140</v>
      </c>
      <c r="C3" s="112" t="s">
        <v>141</v>
      </c>
      <c r="D3" s="112" t="s">
        <v>142</v>
      </c>
      <c r="E3" s="112" t="s">
        <v>143</v>
      </c>
      <c r="F3" s="112" t="s">
        <v>144</v>
      </c>
      <c r="G3" s="112" t="s">
        <v>145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146</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147</v>
      </c>
      <c r="B10" s="166"/>
      <c r="C10" s="166"/>
      <c r="D10" s="166"/>
      <c r="E10" s="166"/>
      <c r="F10" s="166"/>
      <c r="G10" s="166"/>
    </row>
    <row r="11" spans="1:7" ht="14.45" x14ac:dyDescent="0.3">
      <c r="A11" s="114"/>
      <c r="B11" s="115"/>
      <c r="C11" s="115"/>
      <c r="D11" s="115"/>
      <c r="E11" s="115"/>
      <c r="F11" s="115"/>
      <c r="G11" s="115"/>
    </row>
    <row r="12" spans="1:7" x14ac:dyDescent="0.25">
      <c r="A12" s="116" t="s">
        <v>148</v>
      </c>
      <c r="B12" s="115"/>
      <c r="C12" s="115"/>
      <c r="D12" s="115"/>
      <c r="E12" s="115"/>
      <c r="F12" s="115"/>
      <c r="G12" s="115"/>
    </row>
    <row r="13" spans="1:7" x14ac:dyDescent="0.25">
      <c r="A13" s="116" t="s">
        <v>149</v>
      </c>
      <c r="B13" s="115"/>
      <c r="C13" s="115"/>
      <c r="D13" s="115"/>
      <c r="E13" s="115"/>
      <c r="F13" s="115"/>
      <c r="G13" s="115"/>
    </row>
    <row r="14" spans="1:7" x14ac:dyDescent="0.25">
      <c r="A14" s="116" t="s">
        <v>150</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108</v>
      </c>
      <c r="G1" s="170"/>
      <c r="H1" s="170"/>
      <c r="I1" s="170"/>
    </row>
    <row r="2" spans="1:17" ht="18.75" x14ac:dyDescent="0.3">
      <c r="B2" s="28" t="s">
        <v>60</v>
      </c>
      <c r="G2" s="33"/>
      <c r="H2" s="33"/>
      <c r="I2" s="33"/>
    </row>
    <row r="3" spans="1:17" ht="21.75" customHeight="1" x14ac:dyDescent="0.25">
      <c r="B3" s="154" t="str">
        <f>'1.1.'!B3</f>
        <v>Запрос предложений в электронной форме</v>
      </c>
      <c r="C3" s="154"/>
      <c r="D3" s="154"/>
      <c r="E3" s="16" t="s">
        <v>19</v>
      </c>
      <c r="F3" s="16">
        <f>'1.1.'!D4</f>
        <v>184652</v>
      </c>
    </row>
    <row r="4" spans="1:17" ht="23.25" customHeight="1" x14ac:dyDescent="0.3">
      <c r="B4" s="154" t="s">
        <v>49</v>
      </c>
      <c r="C4" s="154"/>
      <c r="D4" s="154"/>
      <c r="E4" s="171"/>
      <c r="F4" s="171"/>
      <c r="G4" s="171"/>
      <c r="H4" s="171"/>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7" t="s">
        <v>50</v>
      </c>
      <c r="C6" s="167"/>
      <c r="D6" s="167"/>
      <c r="E6" s="167"/>
      <c r="F6" s="167"/>
      <c r="G6" s="167"/>
      <c r="H6" s="168"/>
      <c r="I6" s="168"/>
      <c r="J6" s="168"/>
      <c r="K6" s="168"/>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57</v>
      </c>
      <c r="O8" s="1"/>
      <c r="P8" s="1"/>
      <c r="Q8" s="1"/>
    </row>
    <row r="9" spans="1:17" s="4" customFormat="1" ht="42" customHeight="1" x14ac:dyDescent="0.25">
      <c r="A9" s="1"/>
      <c r="B9" s="167" t="s">
        <v>63</v>
      </c>
      <c r="C9" s="167"/>
      <c r="D9" s="167"/>
      <c r="E9" s="167"/>
      <c r="F9" s="167"/>
      <c r="G9" s="167"/>
      <c r="H9" s="169"/>
      <c r="I9" s="169"/>
      <c r="J9" s="169"/>
      <c r="K9" s="169"/>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34</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32</v>
      </c>
      <c r="C14" s="1"/>
      <c r="D14" s="7" t="s">
        <v>31</v>
      </c>
      <c r="E14" s="7" t="s">
        <v>94</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62</v>
      </c>
      <c r="F21" s="37"/>
      <c r="G21" s="37"/>
      <c r="H21" s="18" t="s">
        <v>61</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108</v>
      </c>
    </row>
    <row r="2" spans="1:13" s="15" customFormat="1" ht="18.75" x14ac:dyDescent="0.3">
      <c r="A2" s="28" t="s">
        <v>58</v>
      </c>
    </row>
    <row r="3" spans="1:13" ht="15.75" x14ac:dyDescent="0.25">
      <c r="B3" s="34" t="str">
        <f>'1.1.'!B3</f>
        <v>Запрос предложений в электронной форме</v>
      </c>
      <c r="C3" s="145" t="s">
        <v>19</v>
      </c>
      <c r="D3" s="145">
        <f>'1.1.'!D4</f>
        <v>184652</v>
      </c>
      <c r="E3" s="1"/>
    </row>
    <row r="4" spans="1:13" ht="18.75" x14ac:dyDescent="0.3">
      <c r="B4" s="34" t="s">
        <v>49</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62</v>
      </c>
      <c r="C38" s="37"/>
      <c r="D38" s="37"/>
      <c r="E38" s="18" t="s">
        <v>61</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108</v>
      </c>
    </row>
    <row r="2" spans="1:2" ht="18.75" x14ac:dyDescent="0.3">
      <c r="A2" s="28" t="s">
        <v>59</v>
      </c>
    </row>
    <row r="3" spans="1:2" ht="15.75" x14ac:dyDescent="0.25">
      <c r="A3" s="35" t="str">
        <f>CONCATENATE('1.1.'!B3," №")</f>
        <v>Запрос предложений в электронной форме №</v>
      </c>
      <c r="B3" s="16">
        <f>'1.1.'!D4</f>
        <v>184652</v>
      </c>
    </row>
    <row r="4" spans="1:2" ht="18.75" x14ac:dyDescent="0.3">
      <c r="A4" s="34" t="s">
        <v>49</v>
      </c>
      <c r="B4" s="73"/>
    </row>
    <row r="5" spans="1:2" x14ac:dyDescent="0.25">
      <c r="A5" s="55" t="s">
        <v>22</v>
      </c>
      <c r="B5" s="74"/>
    </row>
    <row r="6" spans="1:2" x14ac:dyDescent="0.25">
      <c r="A6" s="55" t="s">
        <v>23</v>
      </c>
      <c r="B6" s="74"/>
    </row>
    <row r="7" spans="1:2" x14ac:dyDescent="0.25">
      <c r="A7" s="55" t="s">
        <v>121</v>
      </c>
      <c r="B7" s="59"/>
    </row>
    <row r="8" spans="1:2" x14ac:dyDescent="0.25">
      <c r="A8" s="55" t="s">
        <v>122</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160</v>
      </c>
      <c r="B19" s="59"/>
    </row>
    <row r="20" spans="1:2" s="96" customFormat="1" x14ac:dyDescent="0.25">
      <c r="A20" s="97" t="s">
        <v>126</v>
      </c>
      <c r="B20" s="98"/>
    </row>
    <row r="21" spans="1:2" s="96" customFormat="1" x14ac:dyDescent="0.25">
      <c r="A21" s="97" t="s">
        <v>128</v>
      </c>
      <c r="B21" s="98"/>
    </row>
    <row r="22" spans="1:2" x14ac:dyDescent="0.25">
      <c r="A22" s="97" t="s">
        <v>110</v>
      </c>
      <c r="B22" s="42" t="s">
        <v>111</v>
      </c>
    </row>
    <row r="23" spans="1:2" x14ac:dyDescent="0.25">
      <c r="A23" s="97" t="s">
        <v>112</v>
      </c>
      <c r="B23" s="42" t="s">
        <v>113</v>
      </c>
    </row>
    <row r="24" spans="1:2" x14ac:dyDescent="0.25">
      <c r="A24" s="97" t="s">
        <v>114</v>
      </c>
      <c r="B24" s="42"/>
    </row>
    <row r="25" spans="1:2" s="96" customFormat="1" x14ac:dyDescent="0.25">
      <c r="A25" s="97" t="s">
        <v>152</v>
      </c>
      <c r="B25" s="126"/>
    </row>
    <row r="26" spans="1:2" s="96" customFormat="1" x14ac:dyDescent="0.25">
      <c r="A26" s="97" t="s">
        <v>153</v>
      </c>
      <c r="B26" s="126"/>
    </row>
    <row r="27" spans="1:2" s="96" customFormat="1" x14ac:dyDescent="0.25">
      <c r="A27" s="97" t="s">
        <v>154</v>
      </c>
      <c r="B27" s="126"/>
    </row>
    <row r="28" spans="1:2" s="96" customFormat="1" x14ac:dyDescent="0.25">
      <c r="A28" s="97" t="s">
        <v>155</v>
      </c>
      <c r="B28" s="126"/>
    </row>
    <row r="29" spans="1:2" s="96" customFormat="1" x14ac:dyDescent="0.25">
      <c r="A29" s="97" t="s">
        <v>156</v>
      </c>
      <c r="B29" s="126"/>
    </row>
    <row r="30" spans="1:2" s="96" customFormat="1" x14ac:dyDescent="0.25">
      <c r="A30" s="97" t="s">
        <v>157</v>
      </c>
      <c r="B30" s="126"/>
    </row>
    <row r="31" spans="1:2" s="96" customFormat="1" x14ac:dyDescent="0.25">
      <c r="A31" s="97" t="s">
        <v>158</v>
      </c>
      <c r="B31" s="126"/>
    </row>
    <row r="32" spans="1:2" s="96" customFormat="1" x14ac:dyDescent="0.25">
      <c r="A32" s="97" t="s">
        <v>159</v>
      </c>
      <c r="B32" s="126"/>
    </row>
    <row r="33" spans="1:2" x14ac:dyDescent="0.25">
      <c r="A33" s="12"/>
      <c r="B33" s="12"/>
    </row>
    <row r="34" spans="1:2" x14ac:dyDescent="0.25">
      <c r="A34" s="44" t="s">
        <v>21</v>
      </c>
      <c r="B34" s="38" t="s">
        <v>68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80" t="s">
        <v>123</v>
      </c>
      <c r="B1" s="180"/>
    </row>
    <row r="2" spans="1:2" ht="17.45" customHeight="1" x14ac:dyDescent="0.25">
      <c r="A2" s="176" t="s">
        <v>65</v>
      </c>
      <c r="B2" s="176"/>
    </row>
    <row r="3" spans="1:2" x14ac:dyDescent="0.25">
      <c r="A3" s="174" t="s">
        <v>37</v>
      </c>
      <c r="B3" s="174"/>
    </row>
    <row r="4" spans="1:2" x14ac:dyDescent="0.25">
      <c r="A4" s="174" t="s">
        <v>190</v>
      </c>
      <c r="B4" s="174"/>
    </row>
    <row r="5" spans="1:2" x14ac:dyDescent="0.25">
      <c r="A5" s="174" t="s">
        <v>193</v>
      </c>
      <c r="B5" s="174"/>
    </row>
    <row r="6" spans="1:2" x14ac:dyDescent="0.25">
      <c r="A6" s="174" t="s">
        <v>169</v>
      </c>
      <c r="B6" s="174"/>
    </row>
    <row r="7" spans="1:2" x14ac:dyDescent="0.25">
      <c r="A7" s="174" t="s">
        <v>170</v>
      </c>
      <c r="B7" s="174"/>
    </row>
    <row r="8" spans="1:2" x14ac:dyDescent="0.25">
      <c r="A8" s="174" t="s">
        <v>189</v>
      </c>
      <c r="B8" s="174"/>
    </row>
    <row r="9" spans="1:2" x14ac:dyDescent="0.25">
      <c r="A9" s="174" t="s">
        <v>188</v>
      </c>
      <c r="B9" s="174"/>
    </row>
    <row r="10" spans="1:2" ht="30.75" customHeight="1" x14ac:dyDescent="0.25">
      <c r="A10" s="174" t="s">
        <v>171</v>
      </c>
      <c r="B10" s="174"/>
    </row>
    <row r="11" spans="1:2" ht="15" customHeight="1" x14ac:dyDescent="0.3">
      <c r="A11" s="175"/>
      <c r="B11" s="175"/>
    </row>
    <row r="12" spans="1:2" x14ac:dyDescent="0.25">
      <c r="A12" s="174" t="s">
        <v>64</v>
      </c>
      <c r="B12" s="174"/>
    </row>
    <row r="13" spans="1:2" s="61" customFormat="1" ht="84" customHeight="1" x14ac:dyDescent="0.25">
      <c r="A13" s="181" t="s">
        <v>194</v>
      </c>
      <c r="B13" s="181"/>
    </row>
    <row r="14" spans="1:2" ht="49.5" customHeight="1" x14ac:dyDescent="0.25">
      <c r="A14" s="174" t="s">
        <v>187</v>
      </c>
      <c r="B14" s="174"/>
    </row>
    <row r="15" spans="1:2" ht="65.25" customHeight="1" x14ac:dyDescent="0.25">
      <c r="A15" s="174" t="s">
        <v>186</v>
      </c>
      <c r="B15" s="174"/>
    </row>
    <row r="16" spans="1:2" ht="87.75" customHeight="1" x14ac:dyDescent="0.25">
      <c r="A16" s="177" t="s">
        <v>185</v>
      </c>
      <c r="B16" s="177"/>
    </row>
    <row r="17" spans="1:2" ht="52.5" customHeight="1" x14ac:dyDescent="0.25">
      <c r="A17" s="177" t="s">
        <v>184</v>
      </c>
      <c r="B17" s="177"/>
    </row>
    <row r="18" spans="1:2" s="61" customFormat="1" ht="50.25" customHeight="1" x14ac:dyDescent="0.25">
      <c r="A18" s="177" t="s">
        <v>183</v>
      </c>
      <c r="B18" s="177"/>
    </row>
    <row r="19" spans="1:2" ht="80.25" customHeight="1" x14ac:dyDescent="0.25">
      <c r="A19" s="179" t="s">
        <v>199</v>
      </c>
      <c r="B19" s="179"/>
    </row>
    <row r="20" spans="1:2" s="61" customFormat="1" ht="65.25" customHeight="1" x14ac:dyDescent="0.25">
      <c r="A20" s="178" t="s">
        <v>182</v>
      </c>
      <c r="B20" s="178"/>
    </row>
    <row r="21" spans="1:2" s="61" customFormat="1" ht="17.45" customHeight="1" x14ac:dyDescent="0.25">
      <c r="A21" s="105"/>
      <c r="B21" s="105"/>
    </row>
    <row r="22" spans="1:2" ht="42.75" customHeight="1" x14ac:dyDescent="0.25">
      <c r="A22" s="176" t="s">
        <v>107</v>
      </c>
      <c r="B22" s="176"/>
    </row>
    <row r="23" spans="1:2" ht="36.75" customHeight="1" x14ac:dyDescent="0.25">
      <c r="A23" s="174" t="s">
        <v>54</v>
      </c>
      <c r="B23" s="174"/>
    </row>
    <row r="24" spans="1:2" ht="33" customHeight="1" x14ac:dyDescent="0.25">
      <c r="A24" s="174" t="s">
        <v>45</v>
      </c>
      <c r="B24" s="174"/>
    </row>
    <row r="25" spans="1:2" ht="127.5" customHeight="1" x14ac:dyDescent="0.25">
      <c r="A25" s="174" t="s">
        <v>66</v>
      </c>
      <c r="B25" s="174"/>
    </row>
    <row r="26" spans="1:2" ht="82.15" customHeight="1" x14ac:dyDescent="0.25">
      <c r="A26" s="174" t="s">
        <v>181</v>
      </c>
      <c r="B26" s="174"/>
    </row>
    <row r="27" spans="1:2" ht="15" x14ac:dyDescent="0.25">
      <c r="A27" s="175"/>
      <c r="B27" s="175"/>
    </row>
    <row r="28" spans="1:2" ht="48.75" customHeight="1" x14ac:dyDescent="0.25">
      <c r="A28" s="176" t="s">
        <v>67</v>
      </c>
      <c r="B28" s="176"/>
    </row>
    <row r="29" spans="1:2" x14ac:dyDescent="0.25">
      <c r="A29" s="179" t="s">
        <v>46</v>
      </c>
      <c r="B29" s="179"/>
    </row>
    <row r="30" spans="1:2" s="61" customFormat="1" x14ac:dyDescent="0.25">
      <c r="A30" s="109"/>
      <c r="B30" s="109"/>
    </row>
    <row r="31" spans="1:2" ht="15.6" customHeight="1" x14ac:dyDescent="0.25">
      <c r="A31" s="176" t="s">
        <v>137</v>
      </c>
      <c r="B31" s="176"/>
    </row>
    <row r="32" spans="1:2" x14ac:dyDescent="0.25">
      <c r="A32" s="179" t="s">
        <v>38</v>
      </c>
      <c r="B32" s="179"/>
    </row>
    <row r="33" spans="1:2" ht="15" x14ac:dyDescent="0.25">
      <c r="A33" s="175"/>
      <c r="B33" s="175"/>
    </row>
    <row r="34" spans="1:2" x14ac:dyDescent="0.25">
      <c r="A34" s="173" t="s">
        <v>39</v>
      </c>
      <c r="B34" s="173"/>
    </row>
    <row r="35" spans="1:2" x14ac:dyDescent="0.25">
      <c r="A35" s="130" t="s">
        <v>22</v>
      </c>
      <c r="B35" s="131" t="s">
        <v>40</v>
      </c>
    </row>
    <row r="36" spans="1:2" x14ac:dyDescent="0.25">
      <c r="A36" s="130" t="s">
        <v>23</v>
      </c>
      <c r="B36" s="131" t="s">
        <v>41</v>
      </c>
    </row>
    <row r="37" spans="1:2" x14ac:dyDescent="0.25">
      <c r="A37" s="130" t="s">
        <v>121</v>
      </c>
      <c r="B37" s="131" t="s">
        <v>42</v>
      </c>
    </row>
    <row r="38" spans="1:2" x14ac:dyDescent="0.25">
      <c r="A38" s="130" t="s">
        <v>122</v>
      </c>
      <c r="B38" s="131">
        <v>192174</v>
      </c>
    </row>
    <row r="39" spans="1:2" x14ac:dyDescent="0.25">
      <c r="A39" s="130" t="s">
        <v>24</v>
      </c>
      <c r="B39" s="131" t="s">
        <v>43</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44</v>
      </c>
    </row>
    <row r="48" spans="1:2" x14ac:dyDescent="0.25">
      <c r="A48" s="130" t="s">
        <v>18</v>
      </c>
      <c r="B48" s="132">
        <v>42599144</v>
      </c>
    </row>
    <row r="49" spans="1:2" x14ac:dyDescent="0.25">
      <c r="A49" s="135" t="s">
        <v>160</v>
      </c>
      <c r="B49" s="132" t="s">
        <v>117</v>
      </c>
    </row>
    <row r="50" spans="1:2" x14ac:dyDescent="0.25">
      <c r="A50" s="130" t="s">
        <v>126</v>
      </c>
      <c r="B50" s="131" t="s">
        <v>127</v>
      </c>
    </row>
    <row r="51" spans="1:2" x14ac:dyDescent="0.25">
      <c r="A51" s="130" t="s">
        <v>128</v>
      </c>
      <c r="B51" s="131" t="s">
        <v>129</v>
      </c>
    </row>
    <row r="52" spans="1:2" x14ac:dyDescent="0.25">
      <c r="A52" s="130" t="s">
        <v>110</v>
      </c>
      <c r="B52" s="131" t="s">
        <v>118</v>
      </c>
    </row>
    <row r="53" spans="1:2" x14ac:dyDescent="0.25">
      <c r="A53" s="130" t="s">
        <v>112</v>
      </c>
      <c r="B53" s="131" t="s">
        <v>119</v>
      </c>
    </row>
    <row r="54" spans="1:2" x14ac:dyDescent="0.25">
      <c r="A54" s="130" t="s">
        <v>114</v>
      </c>
      <c r="B54" s="133" t="s">
        <v>120</v>
      </c>
    </row>
    <row r="55" spans="1:2" s="61" customFormat="1" x14ac:dyDescent="0.25">
      <c r="A55" s="130" t="s">
        <v>152</v>
      </c>
      <c r="B55" s="132" t="s">
        <v>117</v>
      </c>
    </row>
    <row r="56" spans="1:2" s="61" customFormat="1" x14ac:dyDescent="0.25">
      <c r="A56" s="130" t="s">
        <v>153</v>
      </c>
      <c r="B56" s="130">
        <v>405000000</v>
      </c>
    </row>
    <row r="57" spans="1:2" s="61" customFormat="1" x14ac:dyDescent="0.25">
      <c r="A57" s="130" t="s">
        <v>154</v>
      </c>
      <c r="B57" s="130">
        <v>40380000</v>
      </c>
    </row>
    <row r="58" spans="1:2" s="61" customFormat="1" x14ac:dyDescent="0.25">
      <c r="A58" s="130" t="s">
        <v>155</v>
      </c>
      <c r="B58" s="130">
        <v>4210014</v>
      </c>
    </row>
    <row r="59" spans="1:2" s="61" customFormat="1" x14ac:dyDescent="0.25">
      <c r="A59" s="130" t="s">
        <v>156</v>
      </c>
      <c r="B59" s="130">
        <v>16</v>
      </c>
    </row>
    <row r="60" spans="1:2" s="61" customFormat="1" x14ac:dyDescent="0.25">
      <c r="A60" s="130" t="s">
        <v>157</v>
      </c>
      <c r="B60" s="130">
        <v>12165</v>
      </c>
    </row>
    <row r="61" spans="1:2" s="61" customFormat="1" x14ac:dyDescent="0.25">
      <c r="A61" s="130" t="s">
        <v>158</v>
      </c>
      <c r="B61" s="130" t="s">
        <v>52</v>
      </c>
    </row>
    <row r="62" spans="1:2" s="61" customFormat="1" x14ac:dyDescent="0.25">
      <c r="A62" s="130" t="s">
        <v>159</v>
      </c>
      <c r="B62" s="134" t="s">
        <v>161</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123</v>
      </c>
      <c r="B1" s="180"/>
    </row>
    <row r="2" spans="1:2" ht="18.75" x14ac:dyDescent="0.25">
      <c r="A2" s="176" t="s">
        <v>65</v>
      </c>
      <c r="B2" s="176"/>
    </row>
    <row r="3" spans="1:2" x14ac:dyDescent="0.25">
      <c r="A3" s="174" t="s">
        <v>37</v>
      </c>
      <c r="B3" s="174"/>
    </row>
    <row r="4" spans="1:2" x14ac:dyDescent="0.25">
      <c r="A4" s="174" t="s">
        <v>168</v>
      </c>
      <c r="B4" s="174"/>
    </row>
    <row r="5" spans="1:2" x14ac:dyDescent="0.25">
      <c r="A5" s="174" t="s">
        <v>169</v>
      </c>
      <c r="B5" s="174"/>
    </row>
    <row r="6" spans="1:2" x14ac:dyDescent="0.25">
      <c r="A6" s="174" t="s">
        <v>170</v>
      </c>
      <c r="B6" s="174"/>
    </row>
    <row r="7" spans="1:2" ht="28.9" customHeight="1" x14ac:dyDescent="0.25">
      <c r="A7" s="174" t="s">
        <v>171</v>
      </c>
      <c r="B7" s="174"/>
    </row>
    <row r="8" spans="1:2" ht="15" x14ac:dyDescent="0.25">
      <c r="A8" s="175"/>
      <c r="B8" s="175"/>
    </row>
    <row r="9" spans="1:2" x14ac:dyDescent="0.25">
      <c r="A9" s="174" t="s">
        <v>64</v>
      </c>
      <c r="B9" s="174"/>
    </row>
    <row r="10" spans="1:2" ht="66" customHeight="1" x14ac:dyDescent="0.25">
      <c r="A10" s="178" t="s">
        <v>197</v>
      </c>
      <c r="B10" s="178"/>
    </row>
    <row r="11" spans="1:2" ht="79.900000000000006" customHeight="1" x14ac:dyDescent="0.25">
      <c r="A11" s="182" t="s">
        <v>200</v>
      </c>
      <c r="B11" s="182"/>
    </row>
    <row r="12" spans="1:2" ht="112.5" customHeight="1" x14ac:dyDescent="0.25">
      <c r="A12" s="178" t="s">
        <v>172</v>
      </c>
      <c r="B12" s="178"/>
    </row>
    <row r="13" spans="1:2" x14ac:dyDescent="0.25">
      <c r="A13" s="136"/>
      <c r="B13" s="136"/>
    </row>
    <row r="14" spans="1:2" ht="15.6" customHeight="1" x14ac:dyDescent="0.25">
      <c r="A14" s="176" t="s">
        <v>137</v>
      </c>
      <c r="B14" s="176"/>
    </row>
    <row r="15" spans="1:2" x14ac:dyDescent="0.25">
      <c r="A15" s="179" t="s">
        <v>38</v>
      </c>
      <c r="B15" s="179"/>
    </row>
    <row r="16" spans="1:2" ht="15" x14ac:dyDescent="0.25">
      <c r="A16" s="175"/>
      <c r="B16" s="175"/>
    </row>
    <row r="17" spans="1:2" x14ac:dyDescent="0.25">
      <c r="A17" s="173" t="s">
        <v>39</v>
      </c>
      <c r="B17" s="173"/>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6" t="s">
        <v>151</v>
      </c>
      <c r="B48" s="176"/>
    </row>
    <row r="49" spans="1:2" x14ac:dyDescent="0.25">
      <c r="A49" s="174" t="s">
        <v>167</v>
      </c>
      <c r="B49" s="174"/>
    </row>
    <row r="50" spans="1:2" x14ac:dyDescent="0.25">
      <c r="A50" s="174" t="s">
        <v>173</v>
      </c>
      <c r="B50" s="174"/>
    </row>
    <row r="51" spans="1:2" x14ac:dyDescent="0.25">
      <c r="A51" s="174" t="s">
        <v>174</v>
      </c>
      <c r="B51" s="174"/>
    </row>
    <row r="52" spans="1:2" x14ac:dyDescent="0.25">
      <c r="A52" s="174" t="s">
        <v>175</v>
      </c>
      <c r="B52" s="174"/>
    </row>
    <row r="53" spans="1:2" x14ac:dyDescent="0.25">
      <c r="A53" s="174" t="s">
        <v>176</v>
      </c>
      <c r="B53" s="174"/>
    </row>
    <row r="54" spans="1:2" ht="34.9" customHeight="1" x14ac:dyDescent="0.25">
      <c r="A54" s="174" t="s">
        <v>177</v>
      </c>
      <c r="B54" s="174"/>
    </row>
    <row r="55" spans="1:2" ht="15" x14ac:dyDescent="0.25">
      <c r="A55" s="175"/>
      <c r="B55" s="175"/>
    </row>
    <row r="56" spans="1:2" x14ac:dyDescent="0.25">
      <c r="A56" s="174" t="s">
        <v>64</v>
      </c>
      <c r="B56" s="174"/>
    </row>
    <row r="57" spans="1:2" ht="51.75" customHeight="1" x14ac:dyDescent="0.25">
      <c r="A57" s="179" t="s">
        <v>191</v>
      </c>
      <c r="B57" s="179"/>
    </row>
    <row r="58" spans="1:2" ht="49.15" customHeight="1" x14ac:dyDescent="0.25">
      <c r="A58" s="178" t="s">
        <v>179</v>
      </c>
      <c r="B58" s="17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123</v>
      </c>
      <c r="B1" s="180"/>
    </row>
    <row r="2" spans="1:2" ht="18.75" x14ac:dyDescent="0.25">
      <c r="A2" s="176" t="s">
        <v>65</v>
      </c>
      <c r="B2" s="176"/>
    </row>
    <row r="3" spans="1:2" x14ac:dyDescent="0.25">
      <c r="A3" s="174" t="s">
        <v>37</v>
      </c>
      <c r="B3" s="174"/>
    </row>
    <row r="4" spans="1:2" x14ac:dyDescent="0.25">
      <c r="A4" s="174" t="s">
        <v>168</v>
      </c>
      <c r="B4" s="174"/>
    </row>
    <row r="5" spans="1:2" x14ac:dyDescent="0.25">
      <c r="A5" s="174" t="s">
        <v>169</v>
      </c>
      <c r="B5" s="174"/>
    </row>
    <row r="6" spans="1:2" x14ac:dyDescent="0.25">
      <c r="A6" s="174" t="s">
        <v>170</v>
      </c>
      <c r="B6" s="174"/>
    </row>
    <row r="7" spans="1:2" ht="32.25" customHeight="1" x14ac:dyDescent="0.25">
      <c r="A7" s="174" t="s">
        <v>171</v>
      </c>
      <c r="B7" s="174"/>
    </row>
    <row r="8" spans="1:2" ht="15" x14ac:dyDescent="0.25">
      <c r="A8" s="175"/>
      <c r="B8" s="175"/>
    </row>
    <row r="9" spans="1:2" x14ac:dyDescent="0.25">
      <c r="A9" s="174" t="s">
        <v>64</v>
      </c>
      <c r="B9" s="174"/>
    </row>
    <row r="10" spans="1:2" ht="63" customHeight="1" x14ac:dyDescent="0.25">
      <c r="A10" s="178" t="s">
        <v>180</v>
      </c>
      <c r="B10" s="178"/>
    </row>
    <row r="11" spans="1:2" ht="64.5" customHeight="1" x14ac:dyDescent="0.25">
      <c r="A11" s="178" t="s">
        <v>201</v>
      </c>
      <c r="B11" s="178"/>
    </row>
    <row r="12" spans="1:2" ht="97.5" customHeight="1" x14ac:dyDescent="0.25">
      <c r="A12" s="178" t="s">
        <v>195</v>
      </c>
      <c r="B12" s="178"/>
    </row>
    <row r="13" spans="1:2" x14ac:dyDescent="0.25">
      <c r="A13" s="136"/>
      <c r="B13" s="136"/>
    </row>
    <row r="14" spans="1:2" ht="15.75" customHeight="1" x14ac:dyDescent="0.25">
      <c r="A14" s="176" t="s">
        <v>137</v>
      </c>
      <c r="B14" s="176"/>
    </row>
    <row r="15" spans="1:2" x14ac:dyDescent="0.25">
      <c r="A15" s="179" t="s">
        <v>38</v>
      </c>
      <c r="B15" s="179"/>
    </row>
    <row r="16" spans="1:2" ht="15" x14ac:dyDescent="0.25">
      <c r="A16" s="175"/>
      <c r="B16" s="175"/>
    </row>
    <row r="17" spans="1:2" x14ac:dyDescent="0.25">
      <c r="A17" s="173" t="s">
        <v>39</v>
      </c>
      <c r="B17" s="173"/>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6" t="s">
        <v>151</v>
      </c>
      <c r="B48" s="176"/>
    </row>
    <row r="49" spans="1:2" x14ac:dyDescent="0.25">
      <c r="A49" s="174" t="s">
        <v>167</v>
      </c>
      <c r="B49" s="174"/>
    </row>
    <row r="50" spans="1:2" x14ac:dyDescent="0.25">
      <c r="A50" s="174" t="s">
        <v>173</v>
      </c>
      <c r="B50" s="174"/>
    </row>
    <row r="51" spans="1:2" x14ac:dyDescent="0.25">
      <c r="A51" s="174" t="s">
        <v>174</v>
      </c>
      <c r="B51" s="174"/>
    </row>
    <row r="52" spans="1:2" x14ac:dyDescent="0.25">
      <c r="A52" s="174" t="s">
        <v>175</v>
      </c>
      <c r="B52" s="174"/>
    </row>
    <row r="53" spans="1:2" x14ac:dyDescent="0.25">
      <c r="A53" s="174" t="s">
        <v>176</v>
      </c>
      <c r="B53" s="174"/>
    </row>
    <row r="54" spans="1:2" ht="34.9" customHeight="1" x14ac:dyDescent="0.25">
      <c r="A54" s="174" t="s">
        <v>177</v>
      </c>
      <c r="B54" s="174"/>
    </row>
    <row r="55" spans="1:2" ht="15" x14ac:dyDescent="0.25">
      <c r="A55" s="175"/>
      <c r="B55" s="175"/>
    </row>
    <row r="56" spans="1:2" x14ac:dyDescent="0.25">
      <c r="A56" s="174" t="s">
        <v>64</v>
      </c>
      <c r="B56" s="174"/>
    </row>
    <row r="57" spans="1:2" ht="50.25" customHeight="1" x14ac:dyDescent="0.25">
      <c r="A57" s="179" t="s">
        <v>178</v>
      </c>
      <c r="B57" s="179"/>
    </row>
    <row r="58" spans="1:2" ht="49.35" customHeight="1" x14ac:dyDescent="0.25">
      <c r="A58" s="178" t="s">
        <v>179</v>
      </c>
      <c r="B58" s="17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2019-03-04T07:24:56Z</dcterms:modified>
  <cp:contentStatus>v2017_1</cp:contentStatus>
</cp:coreProperties>
</file>