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СНТ Металлист, 1, уч. 15 (геодезия, геология)\КП и сметы\"/>
    </mc:Choice>
  </mc:AlternateContent>
  <bookViews>
    <workbookView xWindow="0" yWindow="0" windowWidth="28800" windowHeight="11730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30" i="4" s="1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/>
  <c r="B4" i="6" s="1"/>
  <c r="B7" i="6"/>
  <c r="M12" i="2"/>
  <c r="N3" i="2"/>
  <c r="Q4" i="2" s="1"/>
  <c r="G23" i="1" l="1"/>
  <c r="G25" i="1" s="1"/>
  <c r="G15" i="1"/>
  <c r="F28" i="1" s="1"/>
  <c r="G28" i="1" s="1"/>
  <c r="G29" i="1" s="1"/>
  <c r="F31" i="4"/>
  <c r="F35" i="4" s="1"/>
  <c r="G20" i="1"/>
  <c r="S3" i="2"/>
  <c r="S4" i="2"/>
  <c r="R3" i="2"/>
  <c r="P3" i="2"/>
  <c r="R3" i="7"/>
  <c r="Q4" i="7"/>
  <c r="F39" i="4" l="1"/>
  <c r="F40" i="4" s="1"/>
  <c r="F41" i="4" s="1"/>
  <c r="F42" i="4" s="1"/>
  <c r="F43" i="4" s="1"/>
  <c r="E2" i="7" s="1"/>
  <c r="Q3" i="2"/>
  <c r="K4" i="2" s="1"/>
  <c r="F30" i="1"/>
  <c r="G30" i="1" s="1"/>
  <c r="G31" i="1" s="1"/>
  <c r="E32" i="1" s="1"/>
  <c r="S4" i="7"/>
  <c r="S3" i="7"/>
  <c r="E13" i="7" l="1"/>
  <c r="A29" i="7" s="1"/>
  <c r="A28" i="7" s="1"/>
  <c r="A27" i="7" s="1"/>
  <c r="B5" i="6"/>
  <c r="G32" i="1"/>
  <c r="E33" i="1" s="1"/>
  <c r="Q3" i="7"/>
  <c r="K4" i="7" s="1"/>
  <c r="B28" i="7" l="1"/>
  <c r="C28" i="7" s="1"/>
  <c r="E28" i="7" s="1"/>
  <c r="A31" i="7"/>
  <c r="C31" i="7" s="1"/>
  <c r="C32" i="7" s="1"/>
  <c r="E32" i="7" s="1"/>
  <c r="G33" i="1"/>
  <c r="G34" i="1" s="1"/>
  <c r="E2" i="2" s="1"/>
  <c r="E31" i="7"/>
  <c r="A12" i="7"/>
  <c r="B27" i="7"/>
  <c r="A25" i="7"/>
  <c r="C29" i="7" l="1"/>
  <c r="F29" i="7" s="1"/>
  <c r="B6" i="6"/>
  <c r="B8" i="6" s="1"/>
  <c r="E13" i="2"/>
  <c r="A29" i="2" s="1"/>
  <c r="A28" i="2" s="1"/>
  <c r="A24" i="7"/>
  <c r="B25" i="7"/>
  <c r="E25" i="7" s="1"/>
  <c r="E30" i="7"/>
  <c r="E27" i="7"/>
  <c r="C27" i="7"/>
  <c r="D29" i="7" l="1"/>
  <c r="A31" i="2"/>
  <c r="C31" i="2" s="1"/>
  <c r="C32" i="2" s="1"/>
  <c r="E32" i="2" s="1"/>
  <c r="B29" i="2"/>
  <c r="E29" i="2" s="1"/>
  <c r="A23" i="7"/>
  <c r="B24" i="7"/>
  <c r="B28" i="2"/>
  <c r="A27" i="2"/>
  <c r="A12" i="2" l="1"/>
  <c r="E31" i="2"/>
  <c r="C25" i="7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<sst xmlns="http://schemas.openxmlformats.org/spreadsheetml/2006/main" count="391" uniqueCount="274">
  <si>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</si>
  <si>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</si>
  <si>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</si>
  <si>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</si>
  <si>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</si>
  <si>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</si>
  <si>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</si>
  <si>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</si>
  <si>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</si>
  <si>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</si>
  <si>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</si>
  <si>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</si>
  <si>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</si>
  <si>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</si>
  <si>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</si>
  <si>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</si>
  <si>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</si>
  <si>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</si>
  <si>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</si>
  <si>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</si>
  <si>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</si>
  <si>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</si>
  <si>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</si>
  <si>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</si>
  <si>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</si>
  <si>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</si>
  <si>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</si>
  <si>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</si>
  <si>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</si>
  <si>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</si>
  <si>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</si>
  <si>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</si>
  <si>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</si>
  <si>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</si>
  <si>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</si>
  <si>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</si>
  <si>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</si>
  <si>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</si>
  <si>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</si>
  <si>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</si>
  <si>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</si>
  <si>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</si>
  <si>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</si>
  <si>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</si>
  <si>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</si>
  <si>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</si>
  <si>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</si>
  <si>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</si>
  <si>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</si>
  <si>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</si>
  <si>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</si>
  <si>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</si>
  <si>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</si>
  <si>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</si>
  <si>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</si>
  <si>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</si>
  <si>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</si>
  <si>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</si>
  <si>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</si>
  <si>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</si>
  <si>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</si>
  <si>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</si>
  <si>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</si>
  <si>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</si>
  <si>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</si>
  <si>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</si>
  <si>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</si>
  <si>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</si>
  <si>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</si>
  <si>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</si>
  <si>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</si>
  <si>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</si>
  <si>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</si>
  <si>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</si>
  <si>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</si>
  <si>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</si>
  <si>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</si>
  <si>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</si>
  <si>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</si>
  <si>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</si>
  <si>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</si>
  <si>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</si>
  <si>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</si>
  <si>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</si>
  <si>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</si>
  <si>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</si>
  <si>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</si>
  <si>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</si>
  <si>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</si>
  <si>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</si>
  <si>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</si>
  <si>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</si>
  <si>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</si>
  <si>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</si>
  <si>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</si>
  <si>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</si>
  <si>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</si>
  <si>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</si>
  <si>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</si>
  <si>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</si>
  <si>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</si>
  <si>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</si>
  <si>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</si>
  <si>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</si>
  <si>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</si>
  <si>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</si>
  <si>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</si>
  <si>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</si>
  <si>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</si>
  <si>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</si>
  <si>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</si>
  <si>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</si>
  <si>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</si>
  <si>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</si>
  <si>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</si>
  <si>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</si>
  <si>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</si>
  <si>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</si>
  <si>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</si>
  <si>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</si>
  <si>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</si>
  <si>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</si>
  <si>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</si>
  <si>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</si>
  <si>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</si>
  <si>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</si>
  <si>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</si>
  <si>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</si>
  <si>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</si>
  <si>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</si>
  <si>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</si>
  <si>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</si>
  <si>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</si>
  <si>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</si>
  <si>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</si>
  <si>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</si>
  <si>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</si>
  <si>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</si>
  <si>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</si>
  <si>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</si>
  <si>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</si>
  <si>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</si>
  <si>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</si>
  <si>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</si>
  <si>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</si>
  <si>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</si>
  <si>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</si>
  <si>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</si>
  <si>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</si>
  <si>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</si>
  <si>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</si>
  <si>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</si>
  <si>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</si>
  <si>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</si>
  <si>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</si>
  <si>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</si>
  <si>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</si>
  <si>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</si>
  <si>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</si>
  <si>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</si>
  <si>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</si>
  <si>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</si>
  <si>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</si>
  <si>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</si>
  <si>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</si>
  <si>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</si>
  <si>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</si>
  <si>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</si>
  <si>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</si>
  <si>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</si>
  <si>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</si>
  <si>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</si>
  <si>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</si>
  <si>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</si>
  <si>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</si>
  <si>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</si>
  <si>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</si>
  <si>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</si>
  <si>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</si>
  <si>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</si>
  <si>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</si>
  <si>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</si>
  <si>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</si>
  <si>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</si>
  <si>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</si>
  <si>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</si>
  <si>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</si>
  <si>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</si>
  <si>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</si>
  <si>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</si>
  <si>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</si>
  <si>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</si>
  <si>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</si>
  <si>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</si>
  <si>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</si>
  <si>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</si>
  <si>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</si>
  <si>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</si>
  <si>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</si>
  <si>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</si>
  <si>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</si>
  <si>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</si>
  <si>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</si>
  <si>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</si>
  <si>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</si>
  <si>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</si>
  <si>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</si>
  <si>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</si>
  <si>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</si>
  <si>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</si>
  <si>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</si>
  <si>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</si>
  <si>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</si>
  <si>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</si>
  <si>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</si>
  <si>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</si>
  <si>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</si>
  <si>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</si>
  <si>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</si>
  <si>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</si>
  <si>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</si>
  <si>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</si>
  <si>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</si>
  <si>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</si>
  <si>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</si>
  <si>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</si>
  <si>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</si>
  <si>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</si>
  <si>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</si>
  <si>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</si>
  <si>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</si>
  <si>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</si>
  <si>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</si>
  <si>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</si>
  <si>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</si>
  <si>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</si>
  <si>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</si>
  <si>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</si>
  <si>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</si>
  <si>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</si>
  <si>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</si>
  <si>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</si>
  <si>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</si>
  <si>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</si>
  <si>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</si>
  <si>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</si>
  <si>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</si>
  <si>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</si>
  <si>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</si>
  <si>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</si>
  <si>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</si>
  <si>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</si>
  <si>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</si>
  <si>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</si>
  <si>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</si>
  <si>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</si>
  <si>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</si>
  <si>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</si>
  <si>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</si>
  <si>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</si>
  <si>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</si>
  <si>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</si>
  <si>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</si>
  <si>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</si>
  <si>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</si>
  <si>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</si>
  <si>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</si>
  <si>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</si>
  <si>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</si>
  <si>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</si>
  <si>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</si>
  <si>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 xml:space="preserve">Газоснабжение жилого дома, расположенного по адресу: Челябинская область, г. Челябинск СНТ Металлист, 1, уч. 15. Технологическое присоединение                                                                     </t>
  </si>
  <si>
    <t>Письмо Минстроя России от 04.05.2021 N 18410-ИФ/09</t>
  </si>
  <si>
    <t>девяносто три тысячи восемьсот тридцать один рубль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</si>
</sst>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93830.856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233850.75571699996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16" zoomScaleNormal="100" workbookViewId="0">
      <selection activeCell="I22" sqref="I22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28.5" customHeight="1">
      <c r="A5" s="184" t="s">
        <v>271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3</v>
      </c>
      <c r="F11" s="84">
        <v>3.61</v>
      </c>
      <c r="G11" s="86">
        <f>(E11*F11)*0.001</f>
        <v>1.0830000000000001E-2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12</v>
      </c>
      <c r="F12" s="94">
        <v>29.38</v>
      </c>
      <c r="G12" s="98">
        <f>(E12*F12)*0.001</f>
        <v>0.35255999999999998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12</v>
      </c>
      <c r="F13" s="95">
        <v>32.590000000000003</v>
      </c>
      <c r="G13" s="99">
        <f>(E13*F13)*0.001</f>
        <v>0.39108000000000004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3</v>
      </c>
      <c r="F14" s="88">
        <v>19.47</v>
      </c>
      <c r="G14" s="90">
        <f>(E14*F14)*0.001</f>
        <v>5.8409999999999997E-2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0.81287999999999994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3</v>
      </c>
      <c r="F16" s="59">
        <v>38.4</v>
      </c>
      <c r="G16" s="68">
        <f>(E16*F16)*0.001</f>
        <v>0.1152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3</v>
      </c>
      <c r="F17" s="59">
        <v>194.7</v>
      </c>
      <c r="G17" s="68">
        <f>(E17*F17)*0.001</f>
        <v>0.58409999999999995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3</v>
      </c>
      <c r="F18" s="59">
        <v>11.4</v>
      </c>
      <c r="G18" s="68">
        <f>(E18*F18)*0.001</f>
        <v>3.4200000000000001E-2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3</v>
      </c>
      <c r="F19" s="61">
        <v>67.3</v>
      </c>
      <c r="G19" s="64">
        <f>(E19*F19)*0.001</f>
        <v>0.20189999999999997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0.9353999999999999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24</v>
      </c>
      <c r="F21" s="59">
        <v>9.84</v>
      </c>
      <c r="G21" s="68">
        <f>(E21*F21)*0.001</f>
        <v>0.23616000000000001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20</v>
      </c>
      <c r="F22" s="59">
        <v>0.63500000000000001</v>
      </c>
      <c r="G22" s="68">
        <f>(E22*F22)*0.01</f>
        <v>0.127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0.36316000000000004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0.41939800000000005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0.86065499999999995</v>
      </c>
      <c r="G28" s="64">
        <f>(E28*F28)*0.01</f>
        <v>0.12909825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0.17687324999999998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2.3445512499999999</v>
      </c>
      <c r="G30" s="64">
        <f>(E30*F30)*0.01</f>
        <v>0.18756409999999998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</f>
        <v>2.5321153499999998</v>
      </c>
    </row>
    <row r="32" spans="1:10" ht="18.75" customHeight="1">
      <c r="A32" s="73" t="s">
        <v>37</v>
      </c>
      <c r="B32" s="180" t="s">
        <v>272</v>
      </c>
      <c r="C32" s="180"/>
      <c r="D32" s="180"/>
      <c r="E32" s="78">
        <f>G31*1000</f>
        <v>2532.1153499999996</v>
      </c>
      <c r="F32" s="73">
        <v>52.94</v>
      </c>
      <c r="G32" s="79">
        <f>ROUND(G31,3)*F32*1000</f>
        <v>134044.08000000002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134044.08000000002</v>
      </c>
      <c r="F33" s="61">
        <v>0.7</v>
      </c>
      <c r="G33" s="81">
        <f>G32*F33</f>
        <v>93830.856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93830.856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87">
        <v>1</v>
      </c>
      <c r="B11" s="119" t="s">
        <v>144</v>
      </c>
      <c r="C11" s="189" t="s">
        <v>265</v>
      </c>
      <c r="D11" s="186">
        <v>1.66</v>
      </c>
      <c r="E11" s="192">
        <v>3178</v>
      </c>
      <c r="F11" s="195">
        <f>D11*E11</f>
        <v>5275.48</v>
      </c>
    </row>
    <row r="12" spans="1:13">
      <c r="A12" s="187"/>
      <c r="B12" s="119" t="s">
        <v>145</v>
      </c>
      <c r="C12" s="190"/>
      <c r="D12" s="187"/>
      <c r="E12" s="193"/>
      <c r="F12" s="196"/>
    </row>
    <row r="13" spans="1:13">
      <c r="A13" s="187"/>
      <c r="B13" s="119" t="s">
        <v>263</v>
      </c>
      <c r="C13" s="190"/>
      <c r="D13" s="187"/>
      <c r="E13" s="193"/>
      <c r="F13" s="196"/>
    </row>
    <row r="14" spans="1:13">
      <c r="A14" s="187"/>
      <c r="B14" s="119" t="s">
        <v>146</v>
      </c>
      <c r="C14" s="190"/>
      <c r="D14" s="187"/>
      <c r="E14" s="193"/>
      <c r="F14" s="196"/>
    </row>
    <row r="15" spans="1:13" ht="31.5" customHeight="1">
      <c r="A15" s="187"/>
      <c r="B15" s="119" t="s">
        <v>147</v>
      </c>
      <c r="C15" s="190"/>
      <c r="D15" s="187"/>
      <c r="E15" s="193"/>
      <c r="F15" s="196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86">
        <v>2</v>
      </c>
      <c r="B17" s="125" t="s">
        <v>148</v>
      </c>
      <c r="C17" s="189" t="s">
        <v>150</v>
      </c>
      <c r="D17" s="186">
        <v>3</v>
      </c>
      <c r="E17" s="186">
        <v>480</v>
      </c>
      <c r="F17" s="192">
        <f>D17*E17</f>
        <v>1440</v>
      </c>
    </row>
    <row r="18" spans="1:6">
      <c r="A18" s="187"/>
      <c r="B18" s="121"/>
      <c r="C18" s="190"/>
      <c r="D18" s="187"/>
      <c r="E18" s="187"/>
      <c r="F18" s="193"/>
    </row>
    <row r="19" spans="1:6">
      <c r="A19" s="187"/>
      <c r="B19" s="121"/>
      <c r="C19" s="190"/>
      <c r="D19" s="187"/>
      <c r="E19" s="187"/>
      <c r="F19" s="193"/>
    </row>
    <row r="20" spans="1:6" ht="5.0999999999999996" customHeight="1" thickBot="1">
      <c r="A20" s="188"/>
      <c r="B20" s="126" t="s">
        <v>149</v>
      </c>
      <c r="C20" s="191"/>
      <c r="D20" s="188"/>
      <c r="E20" s="188"/>
      <c r="F20" s="194"/>
    </row>
    <row r="21" spans="1:6" ht="15" customHeight="1">
      <c r="A21" s="186">
        <v>5</v>
      </c>
      <c r="B21" s="125" t="s">
        <v>151</v>
      </c>
      <c r="C21" s="189" t="s">
        <v>152</v>
      </c>
      <c r="D21" s="186">
        <v>1</v>
      </c>
      <c r="E21" s="186">
        <v>551</v>
      </c>
      <c r="F21" s="186">
        <f>D21*E21</f>
        <v>551</v>
      </c>
    </row>
    <row r="22" spans="1:6">
      <c r="A22" s="187"/>
      <c r="B22" s="121"/>
      <c r="C22" s="190"/>
      <c r="D22" s="187"/>
      <c r="E22" s="187"/>
      <c r="F22" s="187"/>
    </row>
    <row r="23" spans="1:6">
      <c r="A23" s="187"/>
      <c r="B23" s="121"/>
      <c r="C23" s="190"/>
      <c r="D23" s="187"/>
      <c r="E23" s="187"/>
      <c r="F23" s="187"/>
    </row>
    <row r="24" spans="1:6" ht="6.6" customHeight="1" thickBot="1">
      <c r="A24" s="188"/>
      <c r="B24" s="126" t="s">
        <v>149</v>
      </c>
      <c r="C24" s="191"/>
      <c r="D24" s="188"/>
      <c r="E24" s="188"/>
      <c r="F24" s="188"/>
    </row>
    <row r="25" spans="1:6" ht="15" customHeight="1">
      <c r="A25" s="186">
        <v>6</v>
      </c>
      <c r="B25" s="125" t="s">
        <v>153</v>
      </c>
      <c r="C25" s="189" t="s">
        <v>251</v>
      </c>
      <c r="D25" s="186">
        <v>1</v>
      </c>
      <c r="E25" s="186">
        <v>288</v>
      </c>
      <c r="F25" s="186">
        <f>D25*E25</f>
        <v>288</v>
      </c>
    </row>
    <row r="26" spans="1:6">
      <c r="A26" s="187"/>
      <c r="B26" s="121"/>
      <c r="C26" s="190"/>
      <c r="D26" s="187"/>
      <c r="E26" s="187"/>
      <c r="F26" s="187"/>
    </row>
    <row r="27" spans="1:6">
      <c r="A27" s="187"/>
      <c r="B27" s="121"/>
      <c r="C27" s="190"/>
      <c r="D27" s="187"/>
      <c r="E27" s="187"/>
      <c r="F27" s="187"/>
    </row>
    <row r="28" spans="1:6" ht="13.5" thickBot="1">
      <c r="A28" s="188"/>
      <c r="B28" s="126" t="s">
        <v>149</v>
      </c>
      <c r="C28" s="191"/>
      <c r="D28" s="188"/>
      <c r="E28" s="188"/>
      <c r="F28" s="188"/>
    </row>
    <row r="29" spans="1:6" ht="13.5" thickBot="1">
      <c r="A29" s="123"/>
      <c r="B29" s="126"/>
      <c r="C29" s="207" t="s">
        <v>154</v>
      </c>
      <c r="D29" s="208"/>
      <c r="E29" s="209"/>
      <c r="F29" s="166">
        <f>F11</f>
        <v>5275.48</v>
      </c>
    </row>
    <row r="30" spans="1:6" ht="13.5" thickBot="1">
      <c r="A30" s="123"/>
      <c r="B30" s="126"/>
      <c r="C30" s="207" t="s">
        <v>155</v>
      </c>
      <c r="D30" s="208"/>
      <c r="E30" s="209"/>
      <c r="F30" s="122">
        <f>F16+F17+F21+F25</f>
        <v>4770.66</v>
      </c>
    </row>
    <row r="31" spans="1:6" ht="12.6" customHeight="1">
      <c r="A31" s="186">
        <v>7</v>
      </c>
      <c r="B31" s="125" t="s">
        <v>156</v>
      </c>
      <c r="C31" s="197" t="s">
        <v>158</v>
      </c>
      <c r="D31" s="198"/>
      <c r="E31" s="199"/>
      <c r="F31" s="195">
        <f>F29*0.25</f>
        <v>1318.87</v>
      </c>
    </row>
    <row r="32" spans="1:6">
      <c r="A32" s="187"/>
      <c r="B32" s="125" t="s">
        <v>157</v>
      </c>
      <c r="C32" s="200" t="s">
        <v>252</v>
      </c>
      <c r="D32" s="201"/>
      <c r="E32" s="202"/>
      <c r="F32" s="196"/>
    </row>
    <row r="33" spans="1:8">
      <c r="A33" s="187"/>
      <c r="B33" s="121"/>
      <c r="C33" s="214"/>
      <c r="D33" s="215"/>
      <c r="E33" s="216"/>
      <c r="F33" s="196"/>
    </row>
    <row r="34" spans="1:8" ht="13.5" thickBot="1">
      <c r="A34" s="188"/>
      <c r="B34" s="126" t="s">
        <v>149</v>
      </c>
      <c r="C34" s="217"/>
      <c r="D34" s="218"/>
      <c r="E34" s="219"/>
      <c r="F34" s="206"/>
    </row>
    <row r="35" spans="1:8" ht="12.6" customHeight="1">
      <c r="A35" s="186">
        <v>8</v>
      </c>
      <c r="B35" s="125" t="s">
        <v>159</v>
      </c>
      <c r="C35" s="197" t="s">
        <v>253</v>
      </c>
      <c r="D35" s="198"/>
      <c r="E35" s="199"/>
      <c r="F35" s="195">
        <f>(F31+F29)*0.06*2.5</f>
        <v>989.15249999999992</v>
      </c>
    </row>
    <row r="36" spans="1:8" ht="26.1" customHeight="1">
      <c r="A36" s="187"/>
      <c r="B36" s="125" t="s">
        <v>160</v>
      </c>
      <c r="C36" s="200"/>
      <c r="D36" s="201"/>
      <c r="E36" s="202"/>
      <c r="F36" s="196"/>
      <c r="H36" s="6"/>
    </row>
    <row r="37" spans="1:8" ht="6.6" customHeight="1">
      <c r="A37" s="187"/>
      <c r="B37" s="121"/>
      <c r="C37" s="200"/>
      <c r="D37" s="201"/>
      <c r="E37" s="202"/>
      <c r="F37" s="196"/>
    </row>
    <row r="38" spans="1:8" ht="9" customHeight="1" thickBot="1">
      <c r="A38" s="188"/>
      <c r="B38" s="126" t="s">
        <v>149</v>
      </c>
      <c r="C38" s="203"/>
      <c r="D38" s="204"/>
      <c r="E38" s="205"/>
      <c r="F38" s="206"/>
    </row>
    <row r="39" spans="1:8" ht="13.5" thickBot="1">
      <c r="A39" s="123"/>
      <c r="B39" s="127"/>
      <c r="C39" s="207" t="s">
        <v>161</v>
      </c>
      <c r="D39" s="208"/>
      <c r="E39" s="209"/>
      <c r="F39" s="122">
        <f>F29+F30+F31+F35</f>
        <v>12354.162499999999</v>
      </c>
    </row>
    <row r="40" spans="1:8" ht="13.5" thickBot="1">
      <c r="A40" s="123">
        <v>9</v>
      </c>
      <c r="B40" s="210" t="s">
        <v>162</v>
      </c>
      <c r="C40" s="211"/>
      <c r="D40" s="212" t="s">
        <v>254</v>
      </c>
      <c r="E40" s="213"/>
      <c r="F40" s="122">
        <f>F39*1.8</f>
        <v>22237.492499999997</v>
      </c>
    </row>
    <row r="41" spans="1:8" ht="13.5" thickBot="1">
      <c r="A41" s="123">
        <v>10</v>
      </c>
      <c r="B41" s="210" t="s">
        <v>163</v>
      </c>
      <c r="C41" s="211"/>
      <c r="D41" s="212" t="s">
        <v>255</v>
      </c>
      <c r="E41" s="213"/>
      <c r="F41" s="122">
        <f>F40*1.08</f>
        <v>24016.491899999997</v>
      </c>
    </row>
    <row r="42" spans="1:8" ht="52.5" customHeight="1" thickBot="1">
      <c r="A42" s="123">
        <v>11</v>
      </c>
      <c r="B42" s="210" t="s">
        <v>246</v>
      </c>
      <c r="C42" s="211"/>
      <c r="D42" s="212" t="s">
        <v>245</v>
      </c>
      <c r="E42" s="213"/>
      <c r="F42" s="122">
        <f>F41*4.35</f>
        <v>104471.73976499998</v>
      </c>
    </row>
    <row r="43" spans="1:8" ht="12.95" customHeight="1" thickBot="1">
      <c r="A43" s="207" t="s">
        <v>164</v>
      </c>
      <c r="B43" s="208"/>
      <c r="C43" s="208"/>
      <c r="D43" s="208"/>
      <c r="E43" s="209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B41:C41"/>
    <mergeCell ref="D41:E41"/>
    <mergeCell ref="B42:C42"/>
    <mergeCell ref="D42:E42"/>
    <mergeCell ref="A43:E43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A35:A38"/>
    <mergeCell ref="C35:E38"/>
    <mergeCell ref="F35:F38"/>
    <mergeCell ref="C39:E39"/>
    <mergeCell ref="B40:C40"/>
    <mergeCell ref="D40:E40"/>
    <mergeCell ref="F21:F24"/>
    <mergeCell ref="A25:A28"/>
    <mergeCell ref="C25:C28"/>
    <mergeCell ref="D25:D28"/>
    <mergeCell ref="E25:E28"/>
    <mergeCell ref="F25:F28"/>
    <mergeCell ref="A11:A15"/>
    <mergeCell ref="C11:C15"/>
    <mergeCell ref="D11:D15"/>
    <mergeCell ref="E11:E15"/>
    <mergeCell ref="F11:F15"/>
    <mergeCell ref="A17:A20"/>
    <mergeCell ref="C17:C20"/>
    <mergeCell ref="D17:D20"/>
    <mergeCell ref="E17:E20"/>
    <mergeCell ref="F17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5" t="s">
        <v>2</v>
      </c>
      <c r="C10" s="225" t="s">
        <v>171</v>
      </c>
      <c r="D10" s="225" t="s">
        <v>172</v>
      </c>
      <c r="E10" s="225" t="s">
        <v>173</v>
      </c>
      <c r="F10" s="225" t="s">
        <v>174</v>
      </c>
    </row>
    <row r="11" spans="1:7" ht="21.95" customHeight="1" thickBot="1">
      <c r="A11" s="132" t="s">
        <v>170</v>
      </c>
      <c r="B11" s="226"/>
      <c r="C11" s="226"/>
      <c r="D11" s="226"/>
      <c r="E11" s="226"/>
      <c r="F11" s="226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7">
        <v>8</v>
      </c>
      <c r="B31" s="228"/>
      <c r="C31" s="228"/>
      <c r="D31" s="229"/>
      <c r="E31" s="230" t="s">
        <v>226</v>
      </c>
      <c r="F31" s="231"/>
    </row>
    <row r="32" spans="1:6">
      <c r="A32" s="223" t="s">
        <v>227</v>
      </c>
      <c r="B32" s="224"/>
      <c r="C32" s="224"/>
      <c r="D32" s="224"/>
      <c r="E32" s="224"/>
      <c r="F32" s="224"/>
    </row>
    <row r="33" spans="1:7">
      <c r="A33" s="220"/>
      <c r="B33" s="221"/>
      <c r="C33" s="221"/>
      <c r="D33" s="221"/>
      <c r="E33" s="221"/>
      <c r="F33" s="221"/>
    </row>
    <row r="34" spans="1:7">
      <c r="A34" s="220" t="s">
        <v>228</v>
      </c>
      <c r="B34" s="221"/>
      <c r="C34" s="221"/>
      <c r="D34" s="221"/>
      <c r="E34" s="221"/>
      <c r="F34" s="221"/>
    </row>
    <row r="35" spans="1:7">
      <c r="A35" s="220"/>
      <c r="B35" s="221"/>
      <c r="C35" s="221"/>
      <c r="D35" s="221"/>
      <c r="E35" s="221"/>
      <c r="F35" s="221"/>
    </row>
    <row r="36" spans="1:7">
      <c r="A36" s="220" t="s">
        <v>229</v>
      </c>
      <c r="B36" s="221"/>
      <c r="C36" s="221"/>
      <c r="D36" s="221"/>
      <c r="E36" s="221"/>
      <c r="F36" s="221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22" t="s">
        <v>236</v>
      </c>
      <c r="C40" s="222"/>
      <c r="D40" s="222"/>
      <c r="E40" s="222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  <mergeCell ref="A33:F33"/>
    <mergeCell ref="A34:F34"/>
    <mergeCell ref="A35:F35"/>
    <mergeCell ref="A36:F36"/>
    <mergeCell ref="B40:E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44407</v>
      </c>
      <c r="O3" s="235"/>
      <c r="P3" s="20">
        <f ca="1">DAY(N3)</f>
        <v>30</v>
      </c>
      <c r="Q3" s="22" t="str">
        <f ca="1">IF(Q4&gt;7,S3,S4)</f>
        <v>июля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30  »  июля  2021 г.</v>
      </c>
      <c r="L4" s="236"/>
      <c r="M4" s="236"/>
      <c r="N4" s="147"/>
      <c r="O4" s="147"/>
      <c r="P4" s="19"/>
      <c r="Q4" s="22">
        <f ca="1">MONTH(N3)</f>
        <v>7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июля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44407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93830.856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Девяносто три тысячи восемьсот тридцать шесть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44407</v>
      </c>
      <c r="O3" s="235"/>
      <c r="P3" s="20">
        <f ca="1">DAY(N3)</f>
        <v>30</v>
      </c>
      <c r="Q3" s="22" t="str">
        <f ca="1">IF(Q4&gt;7,S3,S4)</f>
        <v>июля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Девяносто три тысячи восемьсот тридцать шесть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30  »  июля  2021 г.</v>
      </c>
      <c r="L4" s="236"/>
      <c r="M4" s="236"/>
      <c r="N4" s="26"/>
      <c r="O4" s="26"/>
      <c r="P4" s="19"/>
      <c r="Q4" s="22">
        <f ca="1">MONTH(N3)</f>
        <v>7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июля</v>
      </c>
    </row>
    <row r="5" spans="1:19">
      <c r="A5" s="27" t="s">
        <v>73</v>
      </c>
      <c r="B5" s="25" t="str">
        <f>CONCATENATE(A8,A9,A10,A11,A12)</f>
        <v>девяносто три тысячи восемьсот тридцать шесть рублей 00 коп.</v>
      </c>
    </row>
    <row r="6" spans="1:19" s="25" customFormat="1">
      <c r="A6" s="27" t="s">
        <v>74</v>
      </c>
      <c r="B6" s="25" t="str">
        <f>CONCATENATE(A8,A9,A10,A11,A12,B8,B9,C9)</f>
        <v>девяносто три тысячи восемьсот тридцать шесть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228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д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девяносто три тысячи </v>
      </c>
      <c r="D10" s="37"/>
      <c r="E10" s="38"/>
      <c r="F10" s="31" t="str">
        <f>PROPER(F9)</f>
        <v>Д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восемьсот тридцать шесть рублей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44407</v>
      </c>
    </row>
    <row r="13" spans="1:19" s="33" customFormat="1">
      <c r="A13" s="39"/>
      <c r="D13" s="41"/>
      <c r="E13" s="42">
        <f>'смета ГЕОЛОГИЯ'!G34</f>
        <v>93830.856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9</v>
      </c>
      <c r="B24" s="37">
        <f>TRUNC(RIGHT(A24))</f>
        <v>9</v>
      </c>
      <c r="C24" s="41">
        <f>IF(B24=1,"",B24)</f>
        <v>9</v>
      </c>
      <c r="E24" s="46" t="str">
        <f>IF(OR(C24=0,B24=1),"",IF(B24=2,E35,IF(B24=3,E36,IF(B24=4,E37,IF(B24=5,E38,IF(B24=6,E39,IF(B24=7,E40,IF(B24=8,E41,E42))))))))</f>
        <v xml:space="preserve">девяносто </v>
      </c>
    </row>
    <row r="25" spans="1:9" s="33" customFormat="1">
      <c r="A25" s="44">
        <f>TRUNC(A27/10)</f>
        <v>93</v>
      </c>
      <c r="B25" s="37">
        <f>TRUNC(RIGHT(A25))</f>
        <v>3</v>
      </c>
      <c r="C25" s="41">
        <f>IF(B24=1,B25+10,IF(B25=0,0,B25))</f>
        <v>3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три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93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938</v>
      </c>
      <c r="B27" s="37">
        <f>TRUNC(RIGHT(A27))</f>
        <v>8</v>
      </c>
      <c r="C27" s="41">
        <f>B27</f>
        <v>8</v>
      </c>
      <c r="E27" s="45" t="str">
        <f>IF(B27=1,E43,IF(B27=2,G35,IF(B27=3,G36,IF(B27=4,G37,IF(B27=5,G38,IF(B27=6,G39,IF(B27=7,G40,IF(B27=8,G41,G42))))))))</f>
        <v xml:space="preserve">восемьсот </v>
      </c>
    </row>
    <row r="28" spans="1:9" s="33" customFormat="1">
      <c r="A28" s="44">
        <f>TRUNC(A29/10)</f>
        <v>9383</v>
      </c>
      <c r="B28" s="48">
        <f>TRUNC(RIGHT(A28))</f>
        <v>3</v>
      </c>
      <c r="C28" s="41">
        <f>IF(B28=1,"",B28)</f>
        <v>3</v>
      </c>
      <c r="E28" s="46" t="str">
        <f>IF(OR(C28=0,B28=1),"",IF(C28=2,E35,IF(C28=3,E36,IF(C28=4,E37,IF(C28=5,E38,IF(C28=6,E39,IF(C28=7,E40,IF(C28=8,E41,E42))))))))</f>
        <v xml:space="preserve">тридцать </v>
      </c>
      <c r="G28" s="37"/>
    </row>
    <row r="29" spans="1:9" s="33" customFormat="1">
      <c r="A29" s="44">
        <f>E13</f>
        <v>93830.856</v>
      </c>
      <c r="B29" s="37">
        <f>TRUNC(RIGHT(A29))</f>
        <v>6</v>
      </c>
      <c r="C29" s="41">
        <f>IF(B28=1,B29+10,IF(B29=0,0,B29))</f>
        <v>6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шесть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836</v>
      </c>
      <c r="F30" s="33" t="str">
        <f>IF(E30+E26+E22+E18=0,"ноль рублей ",IF(C29=1,"рубль ",IF(OR(C29=2,C29=3,C29=4),"рубля ","рублей ")))</f>
        <v xml:space="preserve">рублей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2021-07-30T05:46:04Z</cp:lastPrinted>
  <dcterms:created xsi:type="dcterms:W3CDTF">2020-02-03T10:36:37Z</dcterms:created>
  <dcterms:modified xsi:type="dcterms:W3CDTF">2021-07-30T05:47:39Z</dcterms:modified>
</cp:coreProperties>
</file>