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Y11" i="1" l="1"/>
  <c r="AA11" i="1" s="1"/>
  <c r="AI11" i="1" s="1"/>
  <c r="AB11" i="1"/>
  <c r="AC11" i="1"/>
  <c r="AI7" i="1" l="1"/>
  <c r="B3" i="4" l="1"/>
  <c r="B3" i="6" l="1"/>
  <c r="A3" i="2" l="1"/>
  <c r="H3" i="1" l="1"/>
  <c r="B16" i="1" l="1"/>
  <c r="B15" i="1"/>
  <c r="E6" i="7" l="1"/>
  <c r="D6" i="7"/>
  <c r="F6" i="7"/>
  <c r="G6" i="7"/>
  <c r="B3" i="2" l="1"/>
  <c r="D3" i="4"/>
  <c r="F3" i="6"/>
  <c r="H4" i="1" l="1"/>
  <c r="R7" i="1" l="1"/>
  <c r="H7" i="1" s="1"/>
  <c r="H1" i="1" l="1"/>
  <c r="AI8" i="1" l="1"/>
  <c r="M4" i="6"/>
  <c r="N4" i="6" s="1"/>
  <c r="Y13" i="1"/>
  <c r="Y14" i="1"/>
  <c r="Y12" i="1" l="1"/>
  <c r="H2" i="1" l="1"/>
</calcChain>
</file>

<file path=xl/sharedStrings.xml><?xml version="1.0" encoding="utf-8"?>
<sst xmlns="http://schemas.openxmlformats.org/spreadsheetml/2006/main" count="409" uniqueCount="225">
  <si>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</si>
  <si>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</si>
  <si>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</si>
  <si>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</si>
  <si>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</si>
  <si>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</si>
  <si>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</si>
  <si>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</si>
  <si>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</si>
  <si>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</si>
  <si>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</si>
  <si>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</si>
  <si>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</si>
  <si>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</si>
  <si>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</si>
  <si>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</si>
  <si>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</si>
  <si>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</si>
  <si>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</si>
  <si>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</si>
  <si>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</si>
  <si>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</si>
  <si>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</si>
  <si>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</si>
  <si>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</si>
  <si>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</si>
  <si>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</si>
  <si>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</si>
  <si>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</si>
  <si>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</si>
  <si>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</si>
  <si>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</si>
  <si>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</si>
  <si>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</si>
  <si>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</si>
  <si>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</si>
  <si>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</si>
  <si>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</si>
  <si>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</si>
  <si>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</si>
  <si>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</si>
  <si>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</si>
  <si>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</si>
  <si>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</si>
  <si>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</si>
  <si>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</si>
  <si>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</si>
  <si>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</si>
  <si>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</si>
  <si>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</si>
  <si>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</si>
  <si>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</si>
  <si>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</si>
  <si>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</si>
  <si>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</si>
  <si>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</si>
  <si>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</si>
  <si>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</si>
  <si>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</si>
  <si>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</si>
  <si>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</si>
  <si>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</si>
  <si>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</si>
  <si>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</si>
  <si>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</si>
  <si>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</si>
  <si>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</si>
  <si>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</si>
  <si>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</si>
  <si>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</si>
  <si>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</si>
  <si>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</si>
  <si>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</si>
  <si>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</si>
  <si>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</si>
  <si>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</si>
  <si>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</si>
  <si>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</si>
  <si>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</si>
  <si>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</si>
  <si>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</si>
  <si>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</si>
  <si>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</si>
  <si>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</si>
  <si>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</si>
  <si>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</si>
  <si>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</si>
  <si>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</si>
  <si>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</si>
  <si>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</si>
  <si>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</si>
  <si>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</si>
  <si>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</si>
  <si>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</si>
  <si>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</si>
  <si>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</si>
  <si>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</si>
  <si>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</si>
  <si>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</si>
  <si>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</si>
  <si>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</si>
  <si>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</si>
  <si>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</si>
  <si>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</si>
  <si>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</si>
  <si>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</si>
  <si>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</si>
  <si>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</si>
  <si>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</si>
  <si>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</si>
  <si>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</si>
  <si>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</si>
  <si>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</si>
  <si>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</si>
  <si>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</si>
  <si>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</si>
  <si>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</si>
  <si>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</si>
  <si>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</si>
  <si>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</si>
  <si>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</si>
  <si>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</si>
  <si>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</si>
  <si>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</si>
  <si>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</si>
  <si>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</si>
  <si>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</si>
  <si>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</si>
  <si>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</si>
  <si>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</si>
  <si>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</si>
  <si>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</si>
  <si>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</si>
  <si>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</si>
  <si>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</si>
  <si>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</si>
  <si>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</si>
  <si>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</si>
  <si>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</si>
  <si>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</si>
  <si>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</si>
  <si>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</si>
  <si>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</si>
  <si>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</si>
  <si>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</si>
  <si>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</si>
  <si>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</si>
  <si>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</si>
  <si>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</si>
  <si>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</si>
  <si>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</si>
  <si>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</si>
  <si>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</si>
  <si>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</si>
  <si>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</si>
  <si>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</si>
  <si>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</si>
  <si>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</si>
  <si>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</si>
  <si>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</si>
  <si>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</si>
  <si>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</si>
  <si>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</si>
  <si>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</si>
  <si>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</si>
  <si>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</si>
  <si>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</si>
  <si>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</si>
  <si>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</si>
  <si>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</si>
  <si>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</si>
  <si>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</si>
  <si>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</si>
  <si>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</si>
  <si>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</si>
  <si>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</si>
  <si>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</si>
  <si>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</si>
  <si>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</si>
  <si>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</si>
  <si>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</si>
  <si>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</si>
  <si>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</si>
  <si>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</si>
  <si>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</si>
  <si>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</si>
  <si>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</si>
  <si>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</si>
  <si>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</si>
  <si>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</si>
  <si>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</si>
  <si>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</si>
  <si>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</si>
  <si>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</si>
  <si>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</si>
  <si>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</si>
  <si>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</si>
  <si>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</si>
  <si>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</si>
  <si>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</si>
  <si>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</si>
  <si>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</si>
  <si>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</si>
  <si>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</si>
  <si>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</si>
  <si>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</si>
  <si>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</si>
  <si>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</si>
  <si>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</si>
  <si>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</si>
  <si>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В соответствии с ПП РФ 925 от 16 сентября 2016, при определении Победителя по критерию оценки "Цена закупки", Участнику будет предоставлен приоритет.</t>
  </si>
  <si>
    <t>ЕЭС+ГАТТ</t>
  </si>
  <si>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ЕЭС или ГАТТ.</t>
    </r>
  </si>
  <si>
    <t>f94b2507-0ba6-4861-bb9d-b26c490a0fe4</t>
  </si>
  <si>
    <t>Постамент под преобразователь</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</si>
  <si>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</si>
  <si>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</si>
  <si>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</si>
  <si>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</si>
  <si>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</si>
  <si>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</si>
  <si>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Запрос предложений в электронной форме</t>
  </si>
  <si>
    <t>7b23b526-43e7-4749-ac7a-4b5c58da4772</t>
  </si>
  <si>
    <t>45389daa-efd2-4414-99a2-1c99dfe0ad80</t>
  </si>
  <si>
    <t>d46691c0-09d1-11ea-847c-005056b8f04c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</si>
</sst>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222</v>
      </c>
      <c r="B1" s="28" t="s">
        <v>105</v>
      </c>
      <c r="G1" s="28"/>
      <c r="H1" s="168"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8"/>
      <c r="J1" s="168"/>
      <c r="K1" s="168"/>
      <c r="L1" s="168"/>
      <c r="M1" s="168"/>
      <c r="N1" s="168"/>
      <c r="O1" s="168"/>
      <c r="P1" s="168"/>
      <c r="Q1" s="168"/>
      <c r="R1" s="100"/>
      <c r="S1" s="100"/>
      <c r="AE1" s="64" t="s">
        <v>77</v>
      </c>
      <c r="AF1" s="64"/>
      <c r="AG1" s="65"/>
      <c r="AH1" s="65"/>
      <c r="AI1" s="65"/>
      <c r="AJ1" s="66"/>
      <c r="AK1" s="161" t="s">
        <v>75</v>
      </c>
      <c r="AL1" s="161"/>
      <c r="AM1" s="161"/>
      <c r="AN1" s="161"/>
      <c r="AO1" s="161"/>
      <c r="AP1" s="161"/>
    </row>
    <row r="2" spans="1:42" ht="18.75" x14ac:dyDescent="0.3">
      <c r="A2" s="1" t="s">
        <v>223</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76</v>
      </c>
      <c r="AF2" s="64"/>
      <c r="AG2" s="65"/>
      <c r="AH2" s="65"/>
      <c r="AI2" s="65"/>
      <c r="AJ2" s="66"/>
      <c r="AK2" s="162"/>
      <c r="AL2" s="162"/>
      <c r="AM2" s="162"/>
      <c r="AN2" s="162"/>
      <c r="AO2" s="162"/>
      <c r="AP2" s="162"/>
    </row>
    <row r="3" spans="1:42" ht="27.75" customHeight="1" x14ac:dyDescent="0.3">
      <c r="B3" s="169" t="s">
        <v>221</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78</v>
      </c>
      <c r="AF3" s="64"/>
      <c r="AG3" s="65"/>
      <c r="AH3" s="65"/>
      <c r="AI3" s="65"/>
      <c r="AJ3" s="66"/>
      <c r="AK3" s="86" t="s">
        <v>187</v>
      </c>
      <c r="AL3" s="86" t="s">
        <v>187</v>
      </c>
      <c r="AM3" s="87" t="s">
        <v>103</v>
      </c>
      <c r="AN3" s="86" t="s">
        <v>68</v>
      </c>
      <c r="AO3" s="67"/>
      <c r="AP3" s="68" t="s">
        <v>74</v>
      </c>
    </row>
    <row r="4" spans="1:42" ht="19.5" customHeight="1" x14ac:dyDescent="0.3">
      <c r="A4" s="1" t="s">
        <v>224</v>
      </c>
      <c r="B4" s="89"/>
      <c r="C4" s="89"/>
      <c r="D4" s="89">
        <v>289718</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112</v>
      </c>
      <c r="AL4" s="93" t="s">
        <v>112</v>
      </c>
      <c r="AM4" s="95" t="s">
        <v>74</v>
      </c>
      <c r="AN4" s="93" t="s">
        <v>113</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127</v>
      </c>
      <c r="AL5" s="102" t="s">
        <v>211</v>
      </c>
      <c r="AM5" s="102" t="s">
        <v>128</v>
      </c>
      <c r="AO5" s="90"/>
      <c r="AP5" s="94"/>
    </row>
    <row r="6" spans="1:42" ht="23.25" customHeight="1" x14ac:dyDescent="0.3">
      <c r="B6" s="169" t="s">
        <v>48</v>
      </c>
      <c r="C6" s="169"/>
      <c r="D6" s="169"/>
      <c r="E6" s="170"/>
      <c r="F6" s="170"/>
      <c r="G6" s="170"/>
      <c r="H6" s="170"/>
      <c r="I6" s="170"/>
      <c r="J6" s="170"/>
      <c r="K6" s="170"/>
      <c r="L6" s="170"/>
      <c r="M6" s="170"/>
      <c r="AJ6" s="66"/>
      <c r="AK6" s="102" t="s">
        <v>129</v>
      </c>
      <c r="AL6" s="102" t="s">
        <v>129</v>
      </c>
      <c r="AM6" s="102" t="s">
        <v>128</v>
      </c>
      <c r="AO6" s="93"/>
      <c r="AP6" s="93"/>
    </row>
    <row r="7" spans="1:42" ht="57" customHeight="1" x14ac:dyDescent="0.25">
      <c r="B7" s="26"/>
      <c r="C7" s="26"/>
      <c r="D7" s="26"/>
      <c r="E7" s="25"/>
      <c r="F7" s="25"/>
      <c r="G7" s="25"/>
      <c r="H7" s="175" t="str">
        <f>IF(R7&lt;50,S7,T7)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5"/>
      <c r="J7" s="175"/>
      <c r="K7" s="175"/>
      <c r="L7" s="175"/>
      <c r="M7" s="175"/>
      <c r="N7" s="175"/>
      <c r="O7" s="175"/>
      <c r="P7" s="175"/>
      <c r="Q7" s="175"/>
      <c r="R7" s="159">
        <f>SUM(AI9:AI41)*100/MAX(SUM(AA10:AA41),1)</f>
        <v>0</v>
      </c>
      <c r="S7" s="160" t="s">
        <v>208</v>
      </c>
      <c r="T7" s="160" t="s">
        <v>210</v>
      </c>
      <c r="AE7" s="167" t="s">
        <v>207</v>
      </c>
      <c r="AF7" s="167"/>
      <c r="AG7" s="167"/>
      <c r="AH7" s="167"/>
      <c r="AI7" s="69">
        <f>IF(SUM(M:M)=0,0,SUMIFS(M:M,J:J,"&lt;&gt;",J:J,"&lt;&gt;нет",J:J,"&lt;&gt;Укажите номер сертификата или выберите &lt;&lt;Нет&gt;&gt;")/SUM(M:M)*100)</f>
        <v>0</v>
      </c>
      <c r="AJ7" s="66"/>
      <c r="AK7" s="141" t="s">
        <v>46</v>
      </c>
      <c r="AL7" s="140" t="s">
        <v>46</v>
      </c>
      <c r="AM7" s="139" t="s">
        <v>159</v>
      </c>
      <c r="AN7" s="141" t="s">
        <v>46</v>
      </c>
    </row>
    <row r="8" spans="1:42" ht="27.6" customHeight="1" x14ac:dyDescent="0.25">
      <c r="A8" s="108" t="s">
        <v>5</v>
      </c>
      <c r="B8" s="32"/>
      <c r="C8" s="107" t="s">
        <v>6</v>
      </c>
      <c r="D8" s="106" t="s">
        <v>203</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73</v>
      </c>
      <c r="AF8" s="167"/>
      <c r="AG8" s="167"/>
      <c r="AH8" s="167"/>
      <c r="AI8" s="69">
        <f>IF(SUM(M:M)=0,0,SUMIFS(M:M,K:K,"&lt;&gt;",K:K,"&lt;&gt;нет",K:K,"&lt;&gt;Укажите номер сертификата или выберите &lt;&lt;Нет&gt;&gt;")/SUM(M:M)*100)</f>
        <v>0</v>
      </c>
      <c r="AJ8" s="66"/>
      <c r="AK8" s="141" t="s">
        <v>47</v>
      </c>
      <c r="AL8" s="140" t="s">
        <v>47</v>
      </c>
      <c r="AM8" s="139" t="s">
        <v>160</v>
      </c>
      <c r="AN8" s="141" t="s">
        <v>47</v>
      </c>
    </row>
    <row r="9" spans="1:42" ht="100.5" customHeight="1" x14ac:dyDescent="0.25">
      <c r="A9" s="5"/>
      <c r="B9" s="6" t="s">
        <v>0</v>
      </c>
      <c r="C9" s="6"/>
      <c r="D9" s="104" t="s">
        <v>11</v>
      </c>
      <c r="E9" s="7" t="s">
        <v>185</v>
      </c>
      <c r="F9" s="91" t="s">
        <v>183</v>
      </c>
      <c r="G9" s="32" t="s">
        <v>190</v>
      </c>
      <c r="H9" s="7" t="s">
        <v>1</v>
      </c>
      <c r="I9" s="6" t="s">
        <v>12</v>
      </c>
      <c r="J9" s="145" t="s">
        <v>191</v>
      </c>
      <c r="K9" s="6" t="s">
        <v>71</v>
      </c>
      <c r="L9" s="6" t="s">
        <v>2</v>
      </c>
      <c r="M9" s="6" t="s">
        <v>19</v>
      </c>
      <c r="N9" s="6" t="s">
        <v>7</v>
      </c>
      <c r="O9" s="6" t="s">
        <v>72</v>
      </c>
      <c r="P9" s="6" t="s">
        <v>3</v>
      </c>
      <c r="Q9" s="6" t="s">
        <v>4</v>
      </c>
      <c r="R9" s="6" t="s">
        <v>130</v>
      </c>
      <c r="S9" s="6" t="s">
        <v>131</v>
      </c>
      <c r="T9" s="158" t="s">
        <v>204</v>
      </c>
      <c r="U9" s="8" t="s">
        <v>99</v>
      </c>
      <c r="V9" s="8" t="s">
        <v>121</v>
      </c>
      <c r="W9" s="8" t="s">
        <v>98</v>
      </c>
      <c r="X9" s="8" t="s">
        <v>95</v>
      </c>
      <c r="Y9" s="8" t="s">
        <v>97</v>
      </c>
      <c r="Z9" s="10"/>
      <c r="AA9" s="70"/>
      <c r="AJ9" s="66"/>
      <c r="AK9" s="142" t="s">
        <v>161</v>
      </c>
      <c r="AL9" s="142" t="s">
        <v>161</v>
      </c>
      <c r="AM9" s="142" t="s">
        <v>162</v>
      </c>
      <c r="AN9" s="143" t="s">
        <v>163</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122</v>
      </c>
      <c r="T10" s="104" t="s">
        <v>96</v>
      </c>
      <c r="U10" s="104" t="s">
        <v>100</v>
      </c>
      <c r="V10" s="104" t="s">
        <v>106</v>
      </c>
      <c r="W10" s="104" t="s">
        <v>132</v>
      </c>
      <c r="X10" s="104" t="s">
        <v>133</v>
      </c>
      <c r="Y10" s="104" t="s">
        <v>192</v>
      </c>
      <c r="Z10" s="83"/>
      <c r="AJ10" s="66"/>
      <c r="AK10" s="66"/>
      <c r="AL10" s="66"/>
      <c r="AM10" s="66"/>
    </row>
    <row r="11" spans="1:42" ht="77.25" customHeight="1" x14ac:dyDescent="0.45">
      <c r="A11" s="201" t="s">
        <v>213</v>
      </c>
      <c r="B11" s="201">
        <v>1</v>
      </c>
      <c r="C11" s="201">
        <v>56213</v>
      </c>
      <c r="D11" s="202" t="s">
        <v>214</v>
      </c>
      <c r="E11" s="203" t="s">
        <v>74</v>
      </c>
      <c r="F11" s="204" t="s">
        <v>74</v>
      </c>
      <c r="G11" s="205" t="s">
        <v>113</v>
      </c>
      <c r="H11" s="206" t="s">
        <v>113</v>
      </c>
      <c r="I11" s="207"/>
      <c r="J11" s="207" t="s">
        <v>215</v>
      </c>
      <c r="K11" s="208" t="s">
        <v>215</v>
      </c>
      <c r="L11" s="201" t="s">
        <v>216</v>
      </c>
      <c r="M11" s="201">
        <v>12</v>
      </c>
      <c r="N11" s="201" t="s">
        <v>217</v>
      </c>
      <c r="O11" s="209">
        <v>12</v>
      </c>
      <c r="P11" s="201" t="s">
        <v>218</v>
      </c>
      <c r="Q11" s="201" t="s">
        <v>219</v>
      </c>
      <c r="R11" s="204" t="s">
        <v>220</v>
      </c>
      <c r="S11" s="210">
        <v>123099.96</v>
      </c>
      <c r="T11" s="211">
        <v>0</v>
      </c>
      <c r="U11" s="212" t="s">
        <v>187</v>
      </c>
      <c r="V11" s="210">
        <v>0</v>
      </c>
      <c r="W11" s="213">
        <f>ROUND(ROUND(T11,2)*ROUND(M11,3),2)</f>
        <v>0</v>
      </c>
      <c r="X11" s="213">
        <f>ROUND(W11*IF(UPPER(U11)="20%",20,1)*IF(UPPER(U11)="18%",18,1)*IF(UPPER(U11)="10%",10,1)*IF(UPPER(U11)="НДС не облагается",0,1)/100,2)</f>
        <v>0</v>
      </c>
      <c r="Y11" s="213">
        <f>ROUND(X11+W11,2)</f>
        <v>0</v>
      </c>
      <c r="Z11" s="214">
        <f>IF(T11&gt;IF(V11=0,T11,V11),1,0)</f>
        <v>0</v>
      </c>
      <c r="AA11" s="214">
        <f t="shared" ref="AA11" si="0">Y11</f>
        <v>0</v>
      </c>
      <c r="AB11" s="214">
        <f t="shared" ref="AB11" si="1">X11</f>
        <v>0</v>
      </c>
      <c r="AC11" s="214">
        <f t="shared" ref="AC11" si="2">W11</f>
        <v>0</v>
      </c>
      <c r="AD11" s="215">
        <f t="shared" ref="AD11" si="3">IF(OR(ISBLANK(K11),K11="Укажите номер сертификата или выберите &lt;&lt;Нет&gt;&gt;"),1,0)</f>
        <v>1</v>
      </c>
      <c r="AE11" s="215">
        <f>IF(AND(E11="Да",OR(AND(F11 = "Да",ISBLANK(G11)),AND(F11 = "Да", G11 = "В соответствии с техническим заданием"),AND(F11 = "Нет",NOT(G11 = "В соответствии с техническим заданием")))),1,0)</f>
        <v>0</v>
      </c>
      <c r="AF11" s="216">
        <f>IF(AND(E11="Да",OR(AND(F11 = "Да",ISBLANK(H11)),AND(F11 = "Да", H11 = "В соответствии с техническим заданием"),AND(F11 = "Нет",NOT(H11 = "В соответствии с техническим заданием")))),1,0)</f>
        <v>0</v>
      </c>
      <c r="AG11" s="216">
        <f>IF(OR(AND(E11="Нет",F11="Нет"),AND(E11="Да",F11="Нет"),AND(E11="Да",F11="Да")),0,1)</f>
        <v>0</v>
      </c>
      <c r="AH11" s="216">
        <f>IF(AND(R11="Россия"),1,0)</f>
        <v>0</v>
      </c>
      <c r="AI11" s="216">
        <f>AA11*AH11</f>
        <v>0</v>
      </c>
      <c r="AJ11" s="72" t="s">
        <v>94</v>
      </c>
      <c r="AK11" s="66"/>
      <c r="AL11" s="66"/>
      <c r="AM11" s="66"/>
    </row>
    <row r="12" spans="1:42" ht="50.1" customHeight="1" x14ac:dyDescent="0.25">
      <c r="A12" s="164" t="s">
        <v>101</v>
      </c>
      <c r="B12" s="164"/>
      <c r="C12" s="164"/>
      <c r="D12" s="164"/>
      <c r="E12" s="164"/>
      <c r="F12" s="164"/>
      <c r="G12" s="164"/>
      <c r="H12" s="164"/>
      <c r="I12" s="164"/>
      <c r="J12" s="164"/>
      <c r="K12" s="164"/>
      <c r="L12" s="164"/>
      <c r="M12" s="164"/>
      <c r="N12" s="164"/>
      <c r="O12" s="164"/>
      <c r="P12" s="164"/>
      <c r="Q12" s="164"/>
      <c r="R12" s="164"/>
      <c r="S12" s="164"/>
      <c r="T12" s="164"/>
      <c r="U12" s="164"/>
      <c r="V12" s="164"/>
      <c r="W12" s="164"/>
      <c r="X12" s="165"/>
      <c r="Y12" s="103">
        <f>SUM(AA8:AA21)</f>
        <v>0</v>
      </c>
      <c r="Z12" s="85"/>
      <c r="AA12" s="84"/>
      <c r="AB12" s="84"/>
      <c r="AC12" s="84"/>
      <c r="AD12" s="84"/>
    </row>
    <row r="13" spans="1:42" ht="50.1" customHeight="1" x14ac:dyDescent="0.25">
      <c r="A13" s="166" t="s">
        <v>102</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SUM(AC10:AC14)</f>
        <v>0</v>
      </c>
      <c r="Z13" s="85"/>
      <c r="AA13" s="84"/>
      <c r="AB13" s="84"/>
      <c r="AC13" s="84"/>
      <c r="AD13" s="84"/>
    </row>
    <row r="14" spans="1:42" ht="50.1" customHeight="1" x14ac:dyDescent="0.25">
      <c r="A14" s="166" t="s">
        <v>70</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SUM(AB:AB)</f>
        <v>0</v>
      </c>
      <c r="Z14" s="85"/>
      <c r="AA14" s="84"/>
      <c r="AB14" s="84"/>
      <c r="AC14" s="84"/>
      <c r="AD14" s="84"/>
    </row>
    <row r="15" spans="1:42" ht="50.1" customHeight="1" x14ac:dyDescent="0.25">
      <c r="B15" s="138" t="str">
        <f>AL7</f>
        <v xml:space="preserve">*Цена предложения: включает в себя стоимость тары, упаковки, маркировки, погрузо-разгрузочные работы, все налоги, пошлины, </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20</v>
      </c>
      <c r="E18" s="38"/>
      <c r="F18" s="38"/>
      <c r="G18" s="37"/>
      <c r="H18" s="18" t="s">
        <v>60</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8</v>
      </c>
      <c r="E19" s="1"/>
      <c r="F19" s="1"/>
      <c r="G19" s="1"/>
      <c r="H19" s="18"/>
      <c r="I19" s="19"/>
      <c r="J19" s="19"/>
      <c r="K19" s="18"/>
      <c r="T19" s="22"/>
      <c r="U19" s="22"/>
      <c r="V19" s="22"/>
      <c r="W19" s="22"/>
      <c r="X19" s="22"/>
    </row>
    <row r="20" spans="1:27" ht="50.1" customHeight="1" x14ac:dyDescent="0.25">
      <c r="D20" s="1" t="s">
        <v>9</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135</v>
      </c>
      <c r="B1" s="176"/>
      <c r="C1" s="176"/>
      <c r="D1" s="176"/>
      <c r="E1" s="176"/>
      <c r="F1" s="176"/>
      <c r="G1" s="176"/>
    </row>
    <row r="2" spans="1:7" ht="53.45" customHeight="1" thickBot="1" x14ac:dyDescent="0.3">
      <c r="A2" s="177" t="s">
        <v>136</v>
      </c>
      <c r="B2" s="177"/>
      <c r="C2" s="177"/>
      <c r="D2" s="177"/>
      <c r="E2" s="177"/>
      <c r="F2" s="177"/>
      <c r="G2" s="177"/>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143</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144</v>
      </c>
      <c r="B10" s="181"/>
      <c r="C10" s="181"/>
      <c r="D10" s="181"/>
      <c r="E10" s="181"/>
      <c r="F10" s="181"/>
      <c r="G10" s="181"/>
    </row>
    <row r="11" spans="1:7" ht="14.45" x14ac:dyDescent="0.3">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289718</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289718</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289718</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202</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200</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25" zoomScale="85" zoomScaleNormal="85" workbookViewId="0">
      <selection activeCell="F28" sqref="F28"/>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120</v>
      </c>
      <c r="B1" s="195"/>
    </row>
    <row r="2" spans="1:2" ht="17.45" customHeight="1" x14ac:dyDescent="0.25">
      <c r="A2" s="189" t="s">
        <v>64</v>
      </c>
      <c r="B2" s="189"/>
    </row>
    <row r="3" spans="1:2" x14ac:dyDescent="0.25">
      <c r="A3" s="191" t="s">
        <v>36</v>
      </c>
      <c r="B3" s="191"/>
    </row>
    <row r="4" spans="1:2" x14ac:dyDescent="0.25">
      <c r="A4" s="191" t="s">
        <v>181</v>
      </c>
      <c r="B4" s="191"/>
    </row>
    <row r="5" spans="1:2" ht="15.75" customHeight="1" x14ac:dyDescent="0.25">
      <c r="A5" s="193" t="s">
        <v>193</v>
      </c>
      <c r="B5" s="193"/>
    </row>
    <row r="6" spans="1:2" s="61" customFormat="1" ht="15.75" customHeight="1" x14ac:dyDescent="0.25">
      <c r="A6" s="193" t="s">
        <v>194</v>
      </c>
      <c r="B6" s="193"/>
    </row>
    <row r="7" spans="1:2" x14ac:dyDescent="0.25">
      <c r="A7" s="191" t="s">
        <v>166</v>
      </c>
      <c r="B7" s="191"/>
    </row>
    <row r="8" spans="1:2" x14ac:dyDescent="0.25">
      <c r="A8" s="191" t="s">
        <v>167</v>
      </c>
      <c r="B8" s="191"/>
    </row>
    <row r="9" spans="1:2" x14ac:dyDescent="0.25">
      <c r="A9" s="191" t="s">
        <v>180</v>
      </c>
      <c r="B9" s="191"/>
    </row>
    <row r="10" spans="1:2" x14ac:dyDescent="0.25">
      <c r="A10" s="191" t="s">
        <v>179</v>
      </c>
      <c r="B10" s="191"/>
    </row>
    <row r="11" spans="1:2" ht="30.75" customHeight="1" x14ac:dyDescent="0.25">
      <c r="A11" s="191" t="s">
        <v>168</v>
      </c>
      <c r="B11" s="191"/>
    </row>
    <row r="12" spans="1:2" s="61" customFormat="1" ht="36.75" customHeight="1" x14ac:dyDescent="0.25">
      <c r="A12" s="192" t="s">
        <v>195</v>
      </c>
      <c r="B12" s="192"/>
    </row>
    <row r="13" spans="1:2" ht="15" customHeight="1" x14ac:dyDescent="0.25">
      <c r="A13" s="190"/>
      <c r="B13" s="190"/>
    </row>
    <row r="14" spans="1:2" x14ac:dyDescent="0.25">
      <c r="A14" s="191" t="s">
        <v>63</v>
      </c>
      <c r="B14" s="191"/>
    </row>
    <row r="15" spans="1:2" s="61" customFormat="1" ht="120" customHeight="1" x14ac:dyDescent="0.25">
      <c r="A15" s="192" t="s">
        <v>198</v>
      </c>
      <c r="B15" s="192"/>
    </row>
    <row r="16" spans="1:2" ht="162.75" customHeight="1" x14ac:dyDescent="0.25">
      <c r="A16" s="193" t="s">
        <v>205</v>
      </c>
      <c r="B16" s="193"/>
    </row>
    <row r="17" spans="1:2" ht="87.75" customHeight="1" x14ac:dyDescent="0.25">
      <c r="A17" s="197" t="s">
        <v>209</v>
      </c>
      <c r="B17" s="197"/>
    </row>
    <row r="18" spans="1:2" ht="133.5" customHeight="1" x14ac:dyDescent="0.25">
      <c r="A18" s="193" t="s">
        <v>196</v>
      </c>
      <c r="B18" s="193"/>
    </row>
    <row r="19" spans="1:2" s="61" customFormat="1" ht="55.5" customHeight="1" x14ac:dyDescent="0.25">
      <c r="A19" s="193" t="s">
        <v>206</v>
      </c>
      <c r="B19" s="194"/>
    </row>
    <row r="20" spans="1:2" s="61" customFormat="1" ht="72" customHeight="1" x14ac:dyDescent="0.25">
      <c r="A20" s="198" t="s">
        <v>212</v>
      </c>
      <c r="B20" s="198"/>
    </row>
    <row r="21" spans="1:2" ht="80.25" customHeight="1" x14ac:dyDescent="0.25">
      <c r="A21" s="188" t="s">
        <v>199</v>
      </c>
      <c r="B21" s="188"/>
    </row>
    <row r="22" spans="1:2" s="61" customFormat="1" ht="100.5" customHeight="1" x14ac:dyDescent="0.25">
      <c r="A22" s="193" t="s">
        <v>197</v>
      </c>
      <c r="B22" s="193"/>
    </row>
    <row r="23" spans="1:2" s="61" customFormat="1" ht="17.45" customHeight="1" x14ac:dyDescent="0.25">
      <c r="A23" s="105"/>
      <c r="B23" s="105"/>
    </row>
    <row r="24" spans="1:2" ht="42.75" customHeight="1" x14ac:dyDescent="0.25">
      <c r="A24" s="189" t="s">
        <v>104</v>
      </c>
      <c r="B24" s="189"/>
    </row>
    <row r="25" spans="1:2" ht="36.75" customHeight="1" x14ac:dyDescent="0.25">
      <c r="A25" s="191" t="s">
        <v>53</v>
      </c>
      <c r="B25" s="191"/>
    </row>
    <row r="26" spans="1:2" ht="33" customHeight="1" x14ac:dyDescent="0.25">
      <c r="A26" s="191" t="s">
        <v>44</v>
      </c>
      <c r="B26" s="191"/>
    </row>
    <row r="27" spans="1:2" ht="215.25" customHeight="1" x14ac:dyDescent="0.25">
      <c r="A27" s="191" t="s">
        <v>65</v>
      </c>
      <c r="B27" s="191"/>
    </row>
    <row r="28" spans="1:2" ht="82.15" customHeight="1" x14ac:dyDescent="0.25">
      <c r="A28" s="191" t="s">
        <v>178</v>
      </c>
      <c r="B28" s="191"/>
    </row>
    <row r="29" spans="1:2" ht="15" x14ac:dyDescent="0.25">
      <c r="A29" s="190"/>
      <c r="B29" s="190"/>
    </row>
    <row r="30" spans="1:2" ht="48.75" customHeight="1" x14ac:dyDescent="0.25">
      <c r="A30" s="189" t="s">
        <v>66</v>
      </c>
      <c r="B30" s="189"/>
    </row>
    <row r="31" spans="1:2" x14ac:dyDescent="0.25">
      <c r="A31" s="188" t="s">
        <v>45</v>
      </c>
      <c r="B31" s="188"/>
    </row>
    <row r="32" spans="1:2" s="61" customFormat="1" x14ac:dyDescent="0.25">
      <c r="A32" s="109"/>
      <c r="B32" s="109"/>
    </row>
    <row r="33" spans="1:2" ht="15.6" customHeight="1" x14ac:dyDescent="0.25">
      <c r="A33" s="189" t="s">
        <v>134</v>
      </c>
      <c r="B33" s="189"/>
    </row>
    <row r="34" spans="1:2" x14ac:dyDescent="0.25">
      <c r="A34" s="188" t="s">
        <v>37</v>
      </c>
      <c r="B34" s="188"/>
    </row>
    <row r="35" spans="1:2" ht="15" x14ac:dyDescent="0.25">
      <c r="A35" s="190"/>
      <c r="B35" s="190"/>
    </row>
    <row r="36" spans="1:2" x14ac:dyDescent="0.25">
      <c r="A36" s="196" t="s">
        <v>38</v>
      </c>
      <c r="B36" s="196"/>
    </row>
    <row r="37" spans="1:2" s="147" customFormat="1" x14ac:dyDescent="0.25">
      <c r="A37" s="148" t="s">
        <v>21</v>
      </c>
      <c r="B37" s="149" t="s">
        <v>39</v>
      </c>
    </row>
    <row r="38" spans="1:2" s="147" customFormat="1" x14ac:dyDescent="0.25">
      <c r="A38" s="148" t="s">
        <v>22</v>
      </c>
      <c r="B38" s="149" t="s">
        <v>40</v>
      </c>
    </row>
    <row r="39" spans="1:2" s="147" customFormat="1" x14ac:dyDescent="0.25">
      <c r="A39" s="148" t="s">
        <v>118</v>
      </c>
      <c r="B39" s="149" t="s">
        <v>41</v>
      </c>
    </row>
    <row r="40" spans="1:2" s="147" customFormat="1" x14ac:dyDescent="0.25">
      <c r="A40" s="148" t="s">
        <v>119</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202</v>
      </c>
      <c r="B51" s="150" t="s">
        <v>114</v>
      </c>
    </row>
    <row r="52" spans="1:2" s="147" customFormat="1" x14ac:dyDescent="0.25">
      <c r="A52" s="148" t="s">
        <v>123</v>
      </c>
      <c r="B52" s="149" t="s">
        <v>124</v>
      </c>
    </row>
    <row r="53" spans="1:2" s="147" customFormat="1" x14ac:dyDescent="0.25">
      <c r="A53" s="148" t="s">
        <v>125</v>
      </c>
      <c r="B53" s="149" t="s">
        <v>126</v>
      </c>
    </row>
    <row r="54" spans="1:2" s="147" customFormat="1" x14ac:dyDescent="0.25">
      <c r="A54" s="148" t="s">
        <v>107</v>
      </c>
      <c r="B54" s="149" t="s">
        <v>115</v>
      </c>
    </row>
    <row r="55" spans="1:2" s="147" customFormat="1" x14ac:dyDescent="0.25">
      <c r="A55" s="148" t="s">
        <v>109</v>
      </c>
      <c r="B55" s="149" t="s">
        <v>116</v>
      </c>
    </row>
    <row r="56" spans="1:2" s="147" customFormat="1" x14ac:dyDescent="0.25">
      <c r="A56" s="148" t="s">
        <v>111</v>
      </c>
      <c r="B56" s="152" t="s">
        <v>117</v>
      </c>
    </row>
    <row r="57" spans="1:2" s="147" customFormat="1" x14ac:dyDescent="0.25">
      <c r="A57" s="148" t="s">
        <v>149</v>
      </c>
      <c r="B57" s="150" t="s">
        <v>114</v>
      </c>
    </row>
    <row r="58" spans="1:2" s="147" customFormat="1" x14ac:dyDescent="0.25">
      <c r="A58" s="148" t="s">
        <v>150</v>
      </c>
      <c r="B58" s="148">
        <v>405000000</v>
      </c>
    </row>
    <row r="59" spans="1:2" s="147" customFormat="1" x14ac:dyDescent="0.25">
      <c r="A59" s="148" t="s">
        <v>151</v>
      </c>
      <c r="B59" s="148">
        <v>40380000</v>
      </c>
    </row>
    <row r="60" spans="1:2" s="147" customFormat="1" x14ac:dyDescent="0.25">
      <c r="A60" s="148" t="s">
        <v>152</v>
      </c>
      <c r="B60" s="148">
        <v>4210014</v>
      </c>
    </row>
    <row r="61" spans="1:2" s="147" customFormat="1" x14ac:dyDescent="0.25">
      <c r="A61" s="148" t="s">
        <v>153</v>
      </c>
      <c r="B61" s="148">
        <v>16</v>
      </c>
    </row>
    <row r="62" spans="1:2" s="147" customFormat="1" x14ac:dyDescent="0.25">
      <c r="A62" s="148" t="s">
        <v>154</v>
      </c>
      <c r="B62" s="148">
        <v>12165</v>
      </c>
    </row>
    <row r="63" spans="1:2" s="147" customFormat="1" x14ac:dyDescent="0.25">
      <c r="A63" s="151" t="s">
        <v>200</v>
      </c>
      <c r="B63" s="151" t="s">
        <v>201</v>
      </c>
    </row>
    <row r="64" spans="1:2" s="147" customFormat="1" x14ac:dyDescent="0.25">
      <c r="A64" s="148" t="s">
        <v>155</v>
      </c>
      <c r="B64" s="148" t="s">
        <v>51</v>
      </c>
    </row>
    <row r="65" spans="1:2" s="147" customFormat="1" x14ac:dyDescent="0.25">
      <c r="A65" s="148" t="s">
        <v>156</v>
      </c>
      <c r="B65" s="153" t="s">
        <v>158</v>
      </c>
    </row>
  </sheetData>
  <sheetProtection password="DCF5" sheet="1" objects="1" scenarios="1"/>
  <mergeCells count="34">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 ref="A7:B7"/>
    <mergeCell ref="A1:B1"/>
    <mergeCell ref="A2:B2"/>
    <mergeCell ref="A3:B3"/>
    <mergeCell ref="A4:B4"/>
    <mergeCell ref="A5:B5"/>
    <mergeCell ref="A6:B6"/>
    <mergeCell ref="A31:B31"/>
    <mergeCell ref="A33:B33"/>
    <mergeCell ref="A34:B34"/>
    <mergeCell ref="A35:B35"/>
    <mergeCell ref="A8:B8"/>
    <mergeCell ref="A9:B9"/>
    <mergeCell ref="A10:B10"/>
    <mergeCell ref="A14:B14"/>
    <mergeCell ref="A15:B15"/>
    <mergeCell ref="A12:B12"/>
    <mergeCell ref="A19:B1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28.9" customHeight="1" x14ac:dyDescent="0.25">
      <c r="A7" s="191" t="s">
        <v>168</v>
      </c>
      <c r="B7" s="191"/>
    </row>
    <row r="8" spans="1:2" ht="15" x14ac:dyDescent="0.25">
      <c r="A8" s="190"/>
      <c r="B8" s="190"/>
    </row>
    <row r="9" spans="1:2" x14ac:dyDescent="0.25">
      <c r="A9" s="191" t="s">
        <v>63</v>
      </c>
      <c r="B9" s="191"/>
    </row>
    <row r="10" spans="1:2" ht="66" customHeight="1" x14ac:dyDescent="0.25">
      <c r="A10" s="199" t="s">
        <v>186</v>
      </c>
      <c r="B10" s="199"/>
    </row>
    <row r="11" spans="1:2" ht="79.900000000000006" customHeight="1" x14ac:dyDescent="0.25">
      <c r="A11" s="200" t="s">
        <v>188</v>
      </c>
      <c r="B11" s="200"/>
    </row>
    <row r="12" spans="1:2" ht="112.5" customHeight="1" x14ac:dyDescent="0.25">
      <c r="A12" s="199" t="s">
        <v>169</v>
      </c>
      <c r="B12" s="199"/>
    </row>
    <row r="13" spans="1:2" x14ac:dyDescent="0.25">
      <c r="A13" s="135"/>
      <c r="B13" s="135"/>
    </row>
    <row r="14" spans="1:2" ht="15.6"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1.75" customHeight="1" x14ac:dyDescent="0.25">
      <c r="A57" s="188" t="s">
        <v>182</v>
      </c>
      <c r="B57" s="188"/>
    </row>
    <row r="58" spans="1:2" ht="49.15" customHeight="1" x14ac:dyDescent="0.25">
      <c r="A58" s="199" t="s">
        <v>176</v>
      </c>
      <c r="B58" s="19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32.25" customHeight="1" x14ac:dyDescent="0.25">
      <c r="A7" s="191" t="s">
        <v>168</v>
      </c>
      <c r="B7" s="191"/>
    </row>
    <row r="8" spans="1:2" ht="15" x14ac:dyDescent="0.25">
      <c r="A8" s="190"/>
      <c r="B8" s="190"/>
    </row>
    <row r="9" spans="1:2" x14ac:dyDescent="0.25">
      <c r="A9" s="191" t="s">
        <v>63</v>
      </c>
      <c r="B9" s="191"/>
    </row>
    <row r="10" spans="1:2" ht="63" customHeight="1" x14ac:dyDescent="0.25">
      <c r="A10" s="199" t="s">
        <v>177</v>
      </c>
      <c r="B10" s="199"/>
    </row>
    <row r="11" spans="1:2" ht="64.5" customHeight="1" x14ac:dyDescent="0.25">
      <c r="A11" s="199" t="s">
        <v>189</v>
      </c>
      <c r="B11" s="199"/>
    </row>
    <row r="12" spans="1:2" ht="97.5" customHeight="1" x14ac:dyDescent="0.25">
      <c r="A12" s="199" t="s">
        <v>184</v>
      </c>
      <c r="B12" s="199"/>
    </row>
    <row r="13" spans="1:2" x14ac:dyDescent="0.25">
      <c r="A13" s="135"/>
      <c r="B13" s="135"/>
    </row>
    <row r="14" spans="1:2" ht="15.75"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0.25" customHeight="1" x14ac:dyDescent="0.25">
      <c r="A57" s="188" t="s">
        <v>175</v>
      </c>
      <c r="B57" s="188"/>
    </row>
    <row r="58" spans="1:2" ht="49.35" customHeight="1" x14ac:dyDescent="0.25">
      <c r="A58" s="199" t="s">
        <v>176</v>
      </c>
      <c r="B58" s="19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2019-11-18T07:54:45Z</dcterms:modified>
  <cp:contentStatus>v2017_1</cp:contentStatus>
</cp:coreProperties>
</file>