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'1.1.'!$D$14:$D$1133</definedName>
    <definedName name="Nomenclatura" localSheetId="2">'1.2. '!$D$5:$D$1134</definedName>
    <definedName name="Print_Area" localSheetId="0">'1.1.'!$A$1:$Y$23</definedName>
    <definedName name="Print_Area" localSheetId="2">'1.2. '!$B$1:$O$24</definedName>
    <definedName name="Print_Area" localSheetId="3">'1.3.'!$A$1:$Z$41</definedName>
    <definedName name="Print_Area" localSheetId="4">'Реквизиты Участника закупки'!$A$1:$B$40</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'1.1.'!$M$14:$M$65541</definedName>
    <definedName name="НаименованиеПредметаЗакупки">'1.1.'!$D$9</definedName>
    <definedName name="НомерСертификатаИмя">'1.1.'!$K$14:$K$65541</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'1.1.'!$AA$18:$AA$19</definedName>
    <definedName name="ТехническиеХарактеристики">'1.1.'!$H$9</definedName>
    <definedName name="ЦенаИнфо1">'1.1.'!$B$17</definedName>
    <definedName name="ЦенаИнфо2">'1.1.'!$B$18</definedName>
    <definedName name="ШапкаСтоимостьЗаЕдиницу">'1.1.'!$T$9</definedName>
  </definedNames>
  <calcPr calcId="145621"/>
</workbook>
</file>

<file path=xl/calcChain.xml><?xml version="1.0" encoding="utf-8"?>
<calcChain xmlns="http://schemas.openxmlformats.org/spreadsheetml/2006/main">
  <c r="AH13" i="1" l="1"/>
  <c r="AG13" i="1"/>
  <c r="AF13" i="1"/>
  <c r="AE13" i="1"/>
  <c r="AD13" i="1"/>
  <c r="Z13" i="1"/>
  <c r="W13" i="1"/>
  <c r="X13" i="1" s="1"/>
  <c r="AH12" i="1"/>
  <c r="AG12" i="1"/>
  <c r="AF12" i="1"/>
  <c r="AE12" i="1"/>
  <c r="AD12" i="1"/>
  <c r="Z12" i="1"/>
  <c r="W12" i="1"/>
  <c r="X12" i="1" s="1"/>
  <c r="AH11" i="1"/>
  <c r="AG11" i="1"/>
  <c r="AF11" i="1"/>
  <c r="AE11" i="1"/>
  <c r="AD11" i="1"/>
  <c r="Z11" i="1"/>
  <c r="W11" i="1"/>
  <c r="X11" i="1" s="1"/>
  <c r="AC12" i="1" l="1"/>
  <c r="AB12" i="1"/>
  <c r="Y12" i="1"/>
  <c r="AA12" i="1" s="1"/>
  <c r="AI12" i="1" s="1"/>
  <c r="Y13" i="1"/>
  <c r="AA13" i="1" s="1"/>
  <c r="AI13" i="1" s="1"/>
  <c r="AB13" i="1"/>
  <c r="AB11" i="1"/>
  <c r="Y11" i="1"/>
  <c r="AA11" i="1" s="1"/>
  <c r="AI11" i="1" s="1"/>
  <c r="AC11" i="1"/>
  <c r="AC13" i="1"/>
  <c r="B3" i="4" l="1"/>
  <c r="B3" i="6" l="1"/>
  <c r="A3" i="2" l="1"/>
  <c r="H3" i="1" l="1"/>
  <c r="B18" i="1" l="1"/>
  <c r="B17" i="1"/>
  <c r="E6" i="7" l="1"/>
  <c r="D6" i="7"/>
  <c r="F6" i="7"/>
  <c r="G6" i="7"/>
  <c r="B3" i="2" l="1"/>
  <c r="D3" i="4"/>
  <c r="F3" i="6"/>
  <c r="H5" i="1" l="1"/>
  <c r="H4" i="1"/>
  <c r="H7" i="1" l="1"/>
  <c r="H1" i="1" l="1"/>
  <c r="AI8" i="1" l="1"/>
  <c r="M4" i="6"/>
  <c r="N4" i="6" s="1"/>
  <c r="Y15" i="1"/>
  <c r="Y16" i="1"/>
  <c r="Y14" i="1" l="1"/>
  <c r="H2" i="1" l="1"/>
</calcChain>
</file>

<file path=xl/sharedStrings.xml><?xml version="1.0" encoding="utf-8"?>
<sst xmlns="http://schemas.openxmlformats.org/spreadsheetml/2006/main" count="433" uniqueCount="227">
  <si>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</si>
  <si>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</si>
  <si>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</si>
  <si>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</si>
  <si>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</si>
  <si>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</si>
  <si>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</si>
  <si>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</si>
  <si>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</si>
  <si>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</si>
  <si>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</si>
  <si>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</si>
  <si>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</si>
  <si>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</si>
  <si>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</si>
  <si>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</si>
  <si>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</si>
  <si>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</si>
  <si>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</si>
  <si>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</si>
  <si>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</si>
  <si>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</si>
  <si>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</si>
  <si>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</si>
  <si>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</si>
  <si>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</si>
  <si>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</si>
  <si>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</si>
  <si>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</si>
  <si>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</si>
  <si>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</si>
  <si>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</si>
  <si>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</si>
  <si>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</si>
  <si>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</si>
  <si>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</si>
  <si>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</si>
  <si>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</si>
  <si>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</si>
  <si>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</si>
  <si>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</si>
  <si>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</si>
  <si>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</si>
  <si>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</si>
  <si>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</si>
  <si>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</si>
  <si>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</si>
  <si>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</si>
  <si>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</si>
  <si>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</si>
  <si>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</si>
  <si>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</si>
  <si>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</si>
  <si>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</si>
  <si>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</si>
  <si>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</si>
  <si>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</si>
  <si>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</si>
  <si>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</si>
  <si>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</si>
  <si>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</si>
  <si>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</si>
  <si>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</si>
  <si>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</si>
  <si>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</si>
  <si>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</si>
  <si>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</si>
  <si>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</si>
  <si>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</si>
  <si>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</si>
  <si>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</si>
  <si>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</si>
  <si>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</si>
  <si>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</si>
  <si>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</si>
  <si>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</si>
  <si>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</si>
  <si>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</si>
  <si>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</si>
  <si>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</si>
  <si>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</si>
  <si>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</si>
  <si>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</si>
  <si>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</si>
  <si>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</si>
  <si>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</si>
  <si>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</si>
  <si>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</si>
  <si>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</si>
  <si>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</si>
  <si>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</si>
  <si>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</si>
  <si>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</si>
  <si>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</si>
  <si>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</si>
  <si>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</si>
  <si>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</si>
  <si>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</si>
  <si>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</si>
  <si>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</si>
  <si>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</si>
  <si>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</si>
  <si>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</si>
  <si>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</si>
  <si>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</si>
  <si>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</si>
  <si>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</si>
  <si>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</si>
  <si>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</si>
  <si>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</si>
  <si>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</si>
  <si>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</si>
  <si>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</si>
  <si>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</si>
  <si>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</si>
  <si>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</si>
  <si>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</si>
  <si>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</si>
  <si>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</si>
  <si>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</si>
  <si>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</si>
  <si>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</si>
  <si>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</si>
  <si>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</si>
  <si>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</si>
  <si>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</si>
  <si>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</si>
  <si>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</si>
  <si>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</si>
  <si>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</si>
  <si>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</si>
  <si>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</si>
  <si>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</si>
  <si>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</si>
  <si>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</si>
  <si>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</si>
  <si>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</si>
  <si>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</si>
  <si>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</si>
  <si>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</si>
  <si>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</si>
  <si>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</si>
  <si>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</si>
  <si>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</si>
  <si>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</si>
  <si>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</si>
  <si>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</si>
  <si>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</si>
  <si>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</si>
  <si>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</si>
  <si>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</si>
  <si>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</si>
  <si>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</si>
  <si>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</si>
  <si>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</si>
  <si>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</si>
  <si>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</si>
  <si>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</si>
  <si>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</si>
  <si>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</si>
  <si>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</si>
  <si>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</si>
  <si>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</si>
  <si>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</si>
  <si>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</si>
  <si>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</si>
  <si>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</si>
  <si>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</si>
  <si>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</si>
  <si>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</si>
  <si>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</si>
  <si>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</si>
  <si>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</si>
  <si>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</si>
  <si>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</si>
  <si>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</si>
  <si>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</si>
  <si>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</si>
  <si>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</si>
  <si>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</si>
  <si>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</si>
  <si>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</si>
  <si>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</si>
  <si>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</si>
  <si>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</si>
  <si>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</si>
  <si>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</si>
  <si>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</si>
  <si>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</si>
  <si>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</si>
  <si>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</si>
  <si>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</si>
  <si>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</si>
  <si>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</si>
  <si>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</si>
  <si>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</si>
  <si>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</si>
  <si>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</si>
  <si>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</si>
  <si>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</si>
  <si>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</si>
  <si>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</si>
  <si>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</si>
  <si>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Участник в данном поле указывает наименование, марку и модель товара в соответствии с технической и иной документацией на предлагаемый Участником товар. Если наименование, марка и модель предлагаемого Участником товара не соответствует сведениям, указанным в технической или иной документации на предлагаемый Участником товар, Организатор/Комиссия вправе отклонить Заявку такого Участника как не соответствующую требованиям Документации.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</si>
  <si>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</si>
  <si>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Контактный телефон банка (с указанием кода города)</t>
  </si>
  <si>
    <t>(812) 222-22-22</t>
  </si>
  <si>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</si>
  <si>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</si>
  <si>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</si>
  <si>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</si>
  <si>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95900f7a-9f15-4ef4-943c-d53aea6c2218</t>
  </si>
  <si>
    <t>Топливо дизельное</t>
  </si>
  <si>
    <t>Укажите номер сертификата или выберите &lt;&lt;Нет&gt;&gt;</t>
  </si>
  <si>
    <t>Литр; кубический дециметр</t>
  </si>
  <si>
    <t>11085</t>
  </si>
  <si>
    <t>Акционерное общество "Челябинскгоргаз"</t>
  </si>
  <si>
    <t>в соответствии с техническим заданием</t>
  </si>
  <si>
    <t>Иное</t>
  </si>
  <si>
    <t>7a5c2543-49a4-4740-bd51-dff319ecbd09</t>
  </si>
  <si>
    <t>Бензин АИ-95</t>
  </si>
  <si>
    <t>886b4097-b195-4272-b0b5-8f31ef407b3d</t>
  </si>
  <si>
    <t>Бензин АИ-92</t>
  </si>
  <si>
    <t>Запрос предложений в электронной форме</t>
  </si>
  <si>
    <t>9cdcd91f-ac1f-40bc-8708-fb6596cf791e</t>
  </si>
  <si>
    <t>fec2183a-8e11-4160-ad2e-bdd511a35576</t>
  </si>
  <si>
    <t>48e8dab2-56c9-11e9-838f-005056b8f04c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</si>
</sst>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indexed="10"/>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5">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1" fontId="12" fillId="0" borderId="16" xfId="0" applyNumberFormat="1" applyFont="1" applyFill="1" applyBorder="1" applyAlignment="1" applyProtection="1">
      <alignment horizontal="left" vertical="center" wrapText="1"/>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224</v>
      </c>
      <c r="B1" s="28" t="s">
        <v>107</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225</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223</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191</v>
      </c>
      <c r="AL3" s="86" t="s">
        <v>104</v>
      </c>
      <c r="AM3" s="87" t="s">
        <v>105</v>
      </c>
      <c r="AN3" s="86" t="s">
        <v>68</v>
      </c>
      <c r="AO3" s="67"/>
      <c r="AP3" s="68" t="s">
        <v>74</v>
      </c>
    </row>
    <row r="4" spans="1:42" ht="19.5" customHeight="1" x14ac:dyDescent="0.3">
      <c r="A4" s="1" t="s">
        <v>226</v>
      </c>
      <c r="B4" s="89"/>
      <c r="C4" s="89"/>
      <c r="D4" s="89">
        <v>187104</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114</v>
      </c>
      <c r="AL4" s="93" t="s">
        <v>114</v>
      </c>
      <c r="AM4" s="95" t="s">
        <v>74</v>
      </c>
      <c r="AN4" s="93" t="s">
        <v>115</v>
      </c>
      <c r="AO4" s="90"/>
      <c r="AP4" s="94"/>
    </row>
    <row r="5" spans="1:42" ht="19.5" customHeight="1" x14ac:dyDescent="0.3">
      <c r="B5" s="92"/>
      <c r="C5" s="92"/>
      <c r="D5" s="92"/>
      <c r="E5" s="16"/>
      <c r="F5" s="16"/>
      <c r="G5" s="16"/>
      <c r="H5" s="163" t="str">
        <f>IF(SUM(AF:AF)&gt;0,"ВНИМАНИЕ.  В столбце 4 выбрано значение ""Да"", необходимо заполнить столбец 6 в соответствии с технической и иной документацией на товар!","")</f>
        <v/>
      </c>
      <c r="I5" s="163"/>
      <c r="J5" s="163"/>
      <c r="K5" s="163"/>
      <c r="L5" s="163"/>
      <c r="M5" s="163"/>
      <c r="N5" s="163"/>
      <c r="O5" s="163"/>
      <c r="P5" s="163"/>
      <c r="Q5" s="163"/>
      <c r="R5" s="163"/>
      <c r="S5" s="163"/>
      <c r="T5" s="163"/>
      <c r="U5" s="163"/>
      <c r="V5" s="163"/>
      <c r="W5" s="163"/>
      <c r="X5" s="163"/>
      <c r="Y5" s="163"/>
      <c r="AE5" s="64"/>
      <c r="AF5" s="64"/>
      <c r="AG5" s="65"/>
      <c r="AH5" s="65"/>
      <c r="AI5" s="65"/>
      <c r="AJ5" s="66"/>
      <c r="AK5" s="102" t="s">
        <v>129</v>
      </c>
      <c r="AL5" s="102" t="s">
        <v>129</v>
      </c>
      <c r="AM5" s="102" t="s">
        <v>130</v>
      </c>
      <c r="AO5" s="90"/>
      <c r="AP5" s="94"/>
    </row>
    <row r="6" spans="1:42" ht="23.25" customHeight="1" x14ac:dyDescent="0.3">
      <c r="B6" s="169" t="s">
        <v>48</v>
      </c>
      <c r="C6" s="169"/>
      <c r="D6" s="169"/>
      <c r="E6" s="170"/>
      <c r="F6" s="170"/>
      <c r="G6" s="170"/>
      <c r="H6" s="170"/>
      <c r="I6" s="170"/>
      <c r="J6" s="170"/>
      <c r="K6" s="170"/>
      <c r="L6" s="170"/>
      <c r="M6" s="170"/>
      <c r="AJ6" s="66"/>
      <c r="AK6" s="102" t="s">
        <v>131</v>
      </c>
      <c r="AL6" s="102" t="s">
        <v>131</v>
      </c>
      <c r="AM6" s="102" t="s">
        <v>130</v>
      </c>
      <c r="AO6" s="93"/>
      <c r="AP6" s="93"/>
    </row>
    <row r="7" spans="1:42" ht="57" customHeight="1" x14ac:dyDescent="0.25">
      <c r="B7" s="26"/>
      <c r="C7" s="26"/>
      <c r="D7" s="26"/>
      <c r="E7" s="25"/>
      <c r="F7" s="25"/>
      <c r="G7" s="25"/>
      <c r="H7" s="175" t="str">
        <f>IF(SUM(AI9:AI27)*100/MAX(SUM(AA10:AA24),1)&lt;50,"В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AJ7" s="66"/>
      <c r="AK7" s="142" t="s">
        <v>46</v>
      </c>
      <c r="AL7" s="141" t="s">
        <v>46</v>
      </c>
      <c r="AM7" s="140" t="s">
        <v>161</v>
      </c>
      <c r="AN7" s="142" t="s">
        <v>46</v>
      </c>
    </row>
    <row r="8" spans="1:42" ht="27.6" customHeight="1" x14ac:dyDescent="0.25">
      <c r="A8" s="108" t="s">
        <v>5</v>
      </c>
      <c r="B8" s="32"/>
      <c r="C8" s="107" t="s">
        <v>6</v>
      </c>
      <c r="D8" s="106" t="s">
        <v>210</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2" t="s">
        <v>47</v>
      </c>
      <c r="AL8" s="141" t="s">
        <v>47</v>
      </c>
      <c r="AM8" s="140" t="s">
        <v>162</v>
      </c>
      <c r="AN8" s="142" t="s">
        <v>47</v>
      </c>
    </row>
    <row r="9" spans="1:42" ht="100.5" customHeight="1" x14ac:dyDescent="0.25">
      <c r="A9" s="5"/>
      <c r="B9" s="6" t="s">
        <v>0</v>
      </c>
      <c r="C9" s="6"/>
      <c r="D9" s="104" t="s">
        <v>11</v>
      </c>
      <c r="E9" s="7" t="s">
        <v>189</v>
      </c>
      <c r="F9" s="91" t="s">
        <v>187</v>
      </c>
      <c r="G9" s="32" t="s">
        <v>194</v>
      </c>
      <c r="H9" s="7" t="s">
        <v>1</v>
      </c>
      <c r="I9" s="6" t="s">
        <v>12</v>
      </c>
      <c r="J9" s="146" t="s">
        <v>195</v>
      </c>
      <c r="K9" s="6" t="s">
        <v>71</v>
      </c>
      <c r="L9" s="6" t="s">
        <v>2</v>
      </c>
      <c r="M9" s="6" t="s">
        <v>19</v>
      </c>
      <c r="N9" s="6" t="s">
        <v>7</v>
      </c>
      <c r="O9" s="6" t="s">
        <v>72</v>
      </c>
      <c r="P9" s="6" t="s">
        <v>3</v>
      </c>
      <c r="Q9" s="6" t="s">
        <v>4</v>
      </c>
      <c r="R9" s="6" t="s">
        <v>132</v>
      </c>
      <c r="S9" s="6" t="s">
        <v>133</v>
      </c>
      <c r="T9" s="8" t="s">
        <v>97</v>
      </c>
      <c r="U9" s="8" t="s">
        <v>100</v>
      </c>
      <c r="V9" s="8" t="s">
        <v>123</v>
      </c>
      <c r="W9" s="8" t="s">
        <v>99</v>
      </c>
      <c r="X9" s="8" t="s">
        <v>95</v>
      </c>
      <c r="Y9" s="8" t="s">
        <v>98</v>
      </c>
      <c r="Z9" s="10"/>
      <c r="AA9" s="70"/>
      <c r="AJ9" s="66"/>
      <c r="AK9" s="143" t="s">
        <v>163</v>
      </c>
      <c r="AL9" s="143" t="s">
        <v>163</v>
      </c>
      <c r="AM9" s="143" t="s">
        <v>164</v>
      </c>
      <c r="AN9" s="144" t="s">
        <v>165</v>
      </c>
    </row>
    <row r="10" spans="1:42" x14ac:dyDescent="0.25">
      <c r="A10" s="9"/>
      <c r="B10" s="7" t="s">
        <v>80</v>
      </c>
      <c r="C10" s="7"/>
      <c r="D10" s="7" t="s">
        <v>81</v>
      </c>
      <c r="E10" s="7" t="s">
        <v>82</v>
      </c>
      <c r="F10" s="88" t="s">
        <v>83</v>
      </c>
      <c r="G10" s="60" t="s">
        <v>84</v>
      </c>
      <c r="H10" s="7" t="s">
        <v>85</v>
      </c>
      <c r="I10" s="7" t="s">
        <v>86</v>
      </c>
      <c r="J10" s="147" t="s">
        <v>87</v>
      </c>
      <c r="K10" s="7" t="s">
        <v>79</v>
      </c>
      <c r="L10" s="7" t="s">
        <v>88</v>
      </c>
      <c r="M10" s="7" t="s">
        <v>89</v>
      </c>
      <c r="N10" s="7"/>
      <c r="O10" s="7"/>
      <c r="P10" s="7" t="s">
        <v>90</v>
      </c>
      <c r="Q10" s="7" t="s">
        <v>91</v>
      </c>
      <c r="R10" s="104" t="s">
        <v>92</v>
      </c>
      <c r="S10" s="104" t="s">
        <v>124</v>
      </c>
      <c r="T10" s="104" t="s">
        <v>96</v>
      </c>
      <c r="U10" s="104" t="s">
        <v>101</v>
      </c>
      <c r="V10" s="104" t="s">
        <v>108</v>
      </c>
      <c r="W10" s="104" t="s">
        <v>134</v>
      </c>
      <c r="X10" s="104" t="s">
        <v>135</v>
      </c>
      <c r="Y10" s="104" t="s">
        <v>196</v>
      </c>
      <c r="Z10" s="83"/>
      <c r="AJ10" s="66"/>
      <c r="AK10" s="66"/>
      <c r="AL10" s="66"/>
      <c r="AM10" s="66"/>
    </row>
    <row r="11" spans="1:42" ht="77.25" customHeight="1" x14ac:dyDescent="0.45">
      <c r="A11" s="199" t="s">
        <v>211</v>
      </c>
      <c r="B11" s="199">
        <v>1</v>
      </c>
      <c r="C11" s="199">
        <v>1</v>
      </c>
      <c r="D11" s="200" t="s">
        <v>212</v>
      </c>
      <c r="E11" s="201" t="s">
        <v>74</v>
      </c>
      <c r="F11" s="202" t="s">
        <v>74</v>
      </c>
      <c r="G11" s="203"/>
      <c r="H11" s="204" t="s">
        <v>115</v>
      </c>
      <c r="I11" s="205"/>
      <c r="J11" s="205" t="s">
        <v>213</v>
      </c>
      <c r="K11" s="206" t="s">
        <v>213</v>
      </c>
      <c r="L11" s="199" t="s">
        <v>214</v>
      </c>
      <c r="M11" s="199">
        <v>83333.34</v>
      </c>
      <c r="N11" s="199" t="s">
        <v>215</v>
      </c>
      <c r="O11" s="207">
        <v>83333.34</v>
      </c>
      <c r="P11" s="199" t="s">
        <v>216</v>
      </c>
      <c r="Q11" s="199" t="s">
        <v>217</v>
      </c>
      <c r="R11" s="202" t="s">
        <v>218</v>
      </c>
      <c r="S11" s="208">
        <v>3333333.6</v>
      </c>
      <c r="T11" s="209">
        <v>0</v>
      </c>
      <c r="U11" s="210" t="s">
        <v>191</v>
      </c>
      <c r="V11" s="208">
        <v>0</v>
      </c>
      <c r="W11" s="211">
        <f>IF($T$9 = "Цена за ед. работы/услуги без налога (руб.)",S11,ROUND(ROUND(T11,2)*ROUND(M11,3),2))</f>
        <v>0</v>
      </c>
      <c r="X11" s="211">
        <f>ROUND(W11*IF(UPPER(U11)="20%",20,1)*IF(UPPER(U11)="18%",18,1)*IF(UPPER(U11)="10%",10,1)*IF(UPPER(U11)="НДС не облагается",0,1)/100,2)</f>
        <v>0</v>
      </c>
      <c r="Y11" s="211">
        <f>ROUND(X11+W11,2)</f>
        <v>0</v>
      </c>
      <c r="Z11" s="212">
        <f>IF(T11&gt;IF(V11=0,T11,V11),1,0)</f>
        <v>0</v>
      </c>
      <c r="AA11" s="212">
        <f t="shared" ref="AA11:AA13" si="0">Y11</f>
        <v>0</v>
      </c>
      <c r="AB11" s="212">
        <f t="shared" ref="AB11:AB13" si="1">X11</f>
        <v>0</v>
      </c>
      <c r="AC11" s="212">
        <f t="shared" ref="AC11:AC13" si="2">W11</f>
        <v>0</v>
      </c>
      <c r="AD11" s="213">
        <f t="shared" ref="AD11:AD13" si="3">IF(OR(ISBLANK(K11),K11="Укажите номер сертификата или выберите &lt;&lt;Нет&gt;&gt;"),1,0)</f>
        <v>1</v>
      </c>
      <c r="AE11" s="213">
        <f>IF(AND(E11="Да",OR(AND(F11 = "Да",ISBLANK(G11)),AND(F11 = "Да", G11 = "В соответствии с техническим заданием"),AND(F11 = "Нет",NOT(G11 = "В соответствии с техническим заданием")))),1,0)</f>
        <v>0</v>
      </c>
      <c r="AF11" s="214">
        <f>IF(AND(E11="Да",OR(AND(F11 = "Да",ISBLANK(H11)),AND(F11 = "Да", H11 = "В соответствии с техническим заданием"),AND(F11 = "Нет",NOT(H11 = "В соответствии с техническим заданием")))),1,0)</f>
        <v>0</v>
      </c>
      <c r="AG11" s="214">
        <f>IF(OR(AND(E11="Нет",F11="Нет"),AND(E11="Да",F11="Нет"),AND(E11="Да",F11="Да")),0,1)</f>
        <v>0</v>
      </c>
      <c r="AH11" s="214">
        <f>IF(AND(R11="Россия"),1,0)</f>
        <v>0</v>
      </c>
      <c r="AI11" s="214">
        <f>AA11*AH11</f>
        <v>0</v>
      </c>
      <c r="AJ11" s="72" t="s">
        <v>94</v>
      </c>
      <c r="AK11" s="66"/>
      <c r="AL11" s="66"/>
      <c r="AM11" s="66"/>
    </row>
    <row r="12" spans="1:42" ht="50.1" customHeight="1" x14ac:dyDescent="0.25">
      <c r="A12" s="199" t="s">
        <v>219</v>
      </c>
      <c r="B12" s="199">
        <v>2</v>
      </c>
      <c r="C12" s="199">
        <v>3</v>
      </c>
      <c r="D12" s="200" t="s">
        <v>220</v>
      </c>
      <c r="E12" s="201" t="s">
        <v>74</v>
      </c>
      <c r="F12" s="202" t="s">
        <v>74</v>
      </c>
      <c r="G12" s="203"/>
      <c r="H12" s="204" t="s">
        <v>115</v>
      </c>
      <c r="I12" s="205"/>
      <c r="J12" s="205" t="s">
        <v>213</v>
      </c>
      <c r="K12" s="206" t="s">
        <v>213</v>
      </c>
      <c r="L12" s="199" t="s">
        <v>214</v>
      </c>
      <c r="M12" s="199">
        <v>11111.11</v>
      </c>
      <c r="N12" s="199" t="s">
        <v>215</v>
      </c>
      <c r="O12" s="207">
        <v>11111.11</v>
      </c>
      <c r="P12" s="199" t="s">
        <v>216</v>
      </c>
      <c r="Q12" s="199" t="s">
        <v>217</v>
      </c>
      <c r="R12" s="202" t="s">
        <v>218</v>
      </c>
      <c r="S12" s="208">
        <v>416666.63</v>
      </c>
      <c r="T12" s="209">
        <v>0</v>
      </c>
      <c r="U12" s="210" t="s">
        <v>191</v>
      </c>
      <c r="V12" s="208">
        <v>0</v>
      </c>
      <c r="W12" s="211">
        <f>IF($T$9 = "Цена за ед. работы/услуги без налога (руб.)",S12,ROUND(ROUND(T12,2)*ROUND(M12,3),2))</f>
        <v>0</v>
      </c>
      <c r="X12" s="211">
        <f>ROUND(W12*IF(UPPER(U12)="20%",20,1)*IF(UPPER(U12)="18%",18,1)*IF(UPPER(U12)="10%",10,1)*IF(UPPER(U12)="НДС не облагается",0,1)/100,2)</f>
        <v>0</v>
      </c>
      <c r="Y12" s="211">
        <f>ROUND(X12+W12,2)</f>
        <v>0</v>
      </c>
      <c r="Z12" s="212">
        <f>IF(T12&gt;IF(V12=0,T12,V12),1,0)</f>
        <v>0</v>
      </c>
      <c r="AA12" s="212">
        <f t="shared" si="0"/>
        <v>0</v>
      </c>
      <c r="AB12" s="212">
        <f t="shared" si="1"/>
        <v>0</v>
      </c>
      <c r="AC12" s="212">
        <f t="shared" si="2"/>
        <v>0</v>
      </c>
      <c r="AD12" s="213">
        <f t="shared" si="3"/>
        <v>1</v>
      </c>
      <c r="AE12" s="213">
        <f>IF(AND(E12="Да",OR(AND(F12 = "Да",ISBLANK(G12)),AND(F12 = "Да", G12 = "В соответствии с техническим заданием"),AND(F12 = "Нет",NOT(G12 = "В соответствии с техническим заданием")))),1,0)</f>
        <v>0</v>
      </c>
      <c r="AF12" s="214">
        <f>IF(AND(E12="Да",OR(AND(F12 = "Да",ISBLANK(H12)),AND(F12 = "Да", H12 = "В соответствии с техническим заданием"),AND(F12 = "Нет",NOT(H12 = "В соответствии с техническим заданием")))),1,0)</f>
        <v>0</v>
      </c>
      <c r="AG12" s="214">
        <f>IF(OR(AND(E12="Нет",F12="Нет"),AND(E12="Да",F12="Нет"),AND(E12="Да",F12="Да")),0,1)</f>
        <v>0</v>
      </c>
      <c r="AH12" s="214">
        <f>IF(AND(R12="Россия"),1,0)</f>
        <v>0</v>
      </c>
      <c r="AI12" s="214">
        <f>AA12*AH12</f>
        <v>0</v>
      </c>
    </row>
    <row r="13" spans="1:42" ht="50.1" customHeight="1" x14ac:dyDescent="0.25">
      <c r="A13" s="199" t="s">
        <v>221</v>
      </c>
      <c r="B13" s="199">
        <v>3</v>
      </c>
      <c r="C13" s="199">
        <v>2</v>
      </c>
      <c r="D13" s="200" t="s">
        <v>222</v>
      </c>
      <c r="E13" s="201" t="s">
        <v>74</v>
      </c>
      <c r="F13" s="202" t="s">
        <v>74</v>
      </c>
      <c r="G13" s="203"/>
      <c r="H13" s="204" t="s">
        <v>115</v>
      </c>
      <c r="I13" s="205"/>
      <c r="J13" s="205" t="s">
        <v>213</v>
      </c>
      <c r="K13" s="206" t="s">
        <v>213</v>
      </c>
      <c r="L13" s="199" t="s">
        <v>214</v>
      </c>
      <c r="M13" s="199">
        <v>25000</v>
      </c>
      <c r="N13" s="199" t="s">
        <v>215</v>
      </c>
      <c r="O13" s="207">
        <v>25000</v>
      </c>
      <c r="P13" s="199" t="s">
        <v>216</v>
      </c>
      <c r="Q13" s="199" t="s">
        <v>217</v>
      </c>
      <c r="R13" s="202" t="s">
        <v>218</v>
      </c>
      <c r="S13" s="208">
        <v>833500</v>
      </c>
      <c r="T13" s="209">
        <v>0</v>
      </c>
      <c r="U13" s="210" t="s">
        <v>191</v>
      </c>
      <c r="V13" s="208">
        <v>0</v>
      </c>
      <c r="W13" s="211">
        <f>IF($T$9 = "Цена за ед. работы/услуги без налога (руб.)",S13,ROUND(ROUND(T13,2)*ROUND(M13,3),2))</f>
        <v>0</v>
      </c>
      <c r="X13" s="211">
        <f>ROUND(W13*IF(UPPER(U13)="20%",20,1)*IF(UPPER(U13)="18%",18,1)*IF(UPPER(U13)="10%",10,1)*IF(UPPER(U13)="НДС не облагается",0,1)/100,2)</f>
        <v>0</v>
      </c>
      <c r="Y13" s="211">
        <f>ROUND(X13+W13,2)</f>
        <v>0</v>
      </c>
      <c r="Z13" s="212">
        <f>IF(T13&gt;IF(V13=0,T13,V13),1,0)</f>
        <v>0</v>
      </c>
      <c r="AA13" s="212">
        <f t="shared" si="0"/>
        <v>0</v>
      </c>
      <c r="AB13" s="212">
        <f t="shared" si="1"/>
        <v>0</v>
      </c>
      <c r="AC13" s="212">
        <f t="shared" si="2"/>
        <v>0</v>
      </c>
      <c r="AD13" s="213">
        <f t="shared" si="3"/>
        <v>1</v>
      </c>
      <c r="AE13" s="213">
        <f>IF(AND(E13="Да",OR(AND(F13 = "Да",ISBLANK(G13)),AND(F13 = "Да", G13 = "В соответствии с техническим заданием"),AND(F13 = "Нет",NOT(G13 = "В соответствии с техническим заданием")))),1,0)</f>
        <v>0</v>
      </c>
      <c r="AF13" s="214">
        <f>IF(AND(E13="Да",OR(AND(F13 = "Да",ISBLANK(H13)),AND(F13 = "Да", H13 = "В соответствии с техническим заданием"),AND(F13 = "Нет",NOT(H13 = "В соответствии с техническим заданием")))),1,0)</f>
        <v>0</v>
      </c>
      <c r="AG13" s="214">
        <f>IF(OR(AND(E13="Нет",F13="Нет"),AND(E13="Да",F13="Нет"),AND(E13="Да",F13="Да")),0,1)</f>
        <v>0</v>
      </c>
      <c r="AH13" s="214">
        <f>IF(AND(R13="Россия"),1,0)</f>
        <v>0</v>
      </c>
      <c r="AI13" s="214">
        <f>AA13*AH13</f>
        <v>0</v>
      </c>
    </row>
    <row r="14" spans="1:42" ht="50.1" customHeight="1" x14ac:dyDescent="0.25">
      <c r="A14" s="164" t="s">
        <v>102</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SUM(AA8:AA23)</f>
        <v>0</v>
      </c>
      <c r="Z14" s="85"/>
      <c r="AA14" s="84"/>
      <c r="AB14" s="84"/>
      <c r="AC14" s="84"/>
      <c r="AD14" s="84"/>
    </row>
    <row r="15" spans="1:42" ht="50.1" customHeight="1" x14ac:dyDescent="0.25">
      <c r="A15" s="166" t="s">
        <v>103</v>
      </c>
      <c r="B15" s="164"/>
      <c r="C15" s="164"/>
      <c r="D15" s="164"/>
      <c r="E15" s="164"/>
      <c r="F15" s="164"/>
      <c r="G15" s="164"/>
      <c r="H15" s="164"/>
      <c r="I15" s="164"/>
      <c r="J15" s="164"/>
      <c r="K15" s="164"/>
      <c r="L15" s="164"/>
      <c r="M15" s="164"/>
      <c r="N15" s="164"/>
      <c r="O15" s="164"/>
      <c r="P15" s="164"/>
      <c r="Q15" s="164"/>
      <c r="R15" s="164"/>
      <c r="S15" s="164"/>
      <c r="T15" s="164"/>
      <c r="U15" s="164"/>
      <c r="V15" s="164"/>
      <c r="W15" s="164"/>
      <c r="X15" s="165"/>
      <c r="Y15" s="103">
        <f>SUM(AC10:AC16)</f>
        <v>0</v>
      </c>
      <c r="Z15" s="85"/>
      <c r="AA15" s="84"/>
      <c r="AB15" s="84"/>
      <c r="AC15" s="84"/>
      <c r="AD15" s="84"/>
    </row>
    <row r="16" spans="1:42" ht="50.1" customHeight="1" x14ac:dyDescent="0.25">
      <c r="A16" s="166" t="s">
        <v>70</v>
      </c>
      <c r="B16" s="164"/>
      <c r="C16" s="164"/>
      <c r="D16" s="164"/>
      <c r="E16" s="164"/>
      <c r="F16" s="164"/>
      <c r="G16" s="164"/>
      <c r="H16" s="164"/>
      <c r="I16" s="164"/>
      <c r="J16" s="164"/>
      <c r="K16" s="164"/>
      <c r="L16" s="164"/>
      <c r="M16" s="164"/>
      <c r="N16" s="164"/>
      <c r="O16" s="164"/>
      <c r="P16" s="164"/>
      <c r="Q16" s="164"/>
      <c r="R16" s="164"/>
      <c r="S16" s="164"/>
      <c r="T16" s="164"/>
      <c r="U16" s="164"/>
      <c r="V16" s="164"/>
      <c r="W16" s="164"/>
      <c r="X16" s="165"/>
      <c r="Y16" s="103">
        <f>SUM(AB:AB)</f>
        <v>0</v>
      </c>
      <c r="Z16" s="85"/>
      <c r="AA16" s="84"/>
      <c r="AB16" s="84"/>
      <c r="AC16" s="84"/>
      <c r="AD16" s="84"/>
    </row>
    <row r="17" spans="1:27" ht="50.1" customHeight="1" x14ac:dyDescent="0.25">
      <c r="B17" s="139" t="str">
        <f>AL7</f>
        <v xml:space="preserve">*Цена предложения: включает в себя стоимость тары, упаковки, маркировки, погрузо-разгрузочные работы, все налоги, пошлины, </v>
      </c>
      <c r="C17" s="17"/>
      <c r="D17" s="76"/>
      <c r="E17" s="76"/>
      <c r="F17" s="76"/>
      <c r="G17" s="76"/>
      <c r="H17" s="76"/>
      <c r="I17" s="77"/>
      <c r="J17" s="77"/>
      <c r="K17" s="77"/>
      <c r="L17" s="77"/>
      <c r="M17" s="77"/>
      <c r="N17" s="77"/>
      <c r="O17" s="77"/>
      <c r="P17" s="77"/>
      <c r="Q17" s="77"/>
      <c r="R17" s="77"/>
      <c r="S17" s="77"/>
      <c r="T17" s="78"/>
      <c r="U17" s="78"/>
      <c r="V17" s="78"/>
      <c r="W17" s="78"/>
      <c r="X17" s="78"/>
      <c r="Y17" s="79"/>
      <c r="Z17" s="79"/>
    </row>
    <row r="18" spans="1:27" ht="50.1" customHeight="1" x14ac:dyDescent="0.25">
      <c r="B18" s="139"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8" s="80"/>
      <c r="E18" s="80"/>
      <c r="F18" s="80"/>
      <c r="G18" s="80"/>
      <c r="H18" s="80"/>
      <c r="I18" s="75"/>
      <c r="J18" s="75"/>
      <c r="K18" s="75"/>
      <c r="L18" s="75"/>
      <c r="M18" s="75"/>
      <c r="N18" s="75"/>
      <c r="O18" s="75"/>
      <c r="P18" s="75"/>
      <c r="Q18" s="75"/>
      <c r="R18" s="75"/>
      <c r="S18" s="75"/>
      <c r="T18" s="81"/>
      <c r="U18" s="81"/>
      <c r="V18" s="81"/>
      <c r="W18" s="81"/>
      <c r="X18" s="81"/>
      <c r="Y18" s="82"/>
      <c r="Z18" s="82"/>
    </row>
    <row r="19" spans="1:27" ht="50.1" customHeight="1" x14ac:dyDescent="0.25">
      <c r="H19" s="19"/>
      <c r="I19" s="18"/>
      <c r="J19" s="18"/>
      <c r="K19" s="18"/>
      <c r="T19" s="21"/>
      <c r="U19" s="21"/>
      <c r="V19" s="21"/>
      <c r="W19" s="21"/>
      <c r="X19" s="21"/>
      <c r="Y19" s="10"/>
      <c r="Z19" s="10"/>
    </row>
    <row r="20" spans="1:27" ht="50.1" customHeight="1" x14ac:dyDescent="0.25">
      <c r="A20" s="13"/>
      <c r="B20" s="13"/>
      <c r="C20" s="13"/>
      <c r="D20" s="1" t="s">
        <v>20</v>
      </c>
      <c r="E20" s="38"/>
      <c r="F20" s="38"/>
      <c r="G20" s="37"/>
      <c r="H20" s="18" t="s">
        <v>60</v>
      </c>
      <c r="I20" s="19"/>
      <c r="J20" s="19"/>
      <c r="K20" s="20"/>
      <c r="L20" s="14"/>
      <c r="M20" s="14"/>
      <c r="N20" s="14"/>
      <c r="O20" s="14"/>
      <c r="P20" s="14"/>
      <c r="Q20" s="14"/>
      <c r="R20" s="14"/>
      <c r="S20" s="14"/>
      <c r="T20" s="20"/>
      <c r="U20" s="20"/>
      <c r="V20" s="20"/>
      <c r="W20" s="20"/>
      <c r="X20" s="20"/>
      <c r="Y20" s="14"/>
      <c r="Z20" s="14"/>
      <c r="AA20" s="71"/>
    </row>
    <row r="21" spans="1:27" ht="50.1" customHeight="1" x14ac:dyDescent="0.25">
      <c r="D21" s="37" t="s">
        <v>8</v>
      </c>
      <c r="E21" s="1"/>
      <c r="F21" s="1"/>
      <c r="G21" s="1"/>
      <c r="H21" s="18"/>
      <c r="I21" s="19"/>
      <c r="J21" s="19"/>
      <c r="K21" s="18"/>
      <c r="T21" s="22"/>
      <c r="U21" s="22"/>
      <c r="V21" s="22"/>
      <c r="W21" s="22"/>
      <c r="X21" s="22"/>
    </row>
    <row r="22" spans="1:27" ht="50.1" customHeight="1" x14ac:dyDescent="0.25">
      <c r="D22" s="1" t="s">
        <v>9</v>
      </c>
      <c r="E22" s="1"/>
      <c r="F22" s="1"/>
      <c r="G22" s="1"/>
      <c r="H22" s="18"/>
      <c r="I22" s="19"/>
      <c r="J22" s="19"/>
      <c r="K22" s="18"/>
      <c r="T22" s="22"/>
      <c r="U22" s="22"/>
      <c r="V22" s="22"/>
      <c r="W22" s="22"/>
      <c r="X22" s="22"/>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0:G20" name="Диапазон4"/>
    <protectedRange sqref="D21" name="Диапазон5"/>
    <protectedRange sqref="H20" name="ПодписантФИО"/>
    <protectedRange sqref="R11:R13" name="ППРФ925_1"/>
    <protectedRange sqref="I11:K13" name="Диапазон2_1_2"/>
    <protectedRange sqref="T11:U13" name="Диапазон3_1_1"/>
    <protectedRange sqref="G11:G13" name="Диапазон2_1_1_1"/>
    <protectedRange sqref="F11:F13" name="Диапазон8_1"/>
  </protectedRanges>
  <mergeCells count="15">
    <mergeCell ref="AK1:AP2"/>
    <mergeCell ref="H5:Y5"/>
    <mergeCell ref="A14:X14"/>
    <mergeCell ref="A15:X15"/>
    <mergeCell ref="A16:X16"/>
    <mergeCell ref="AE8:AH8"/>
    <mergeCell ref="H1:Q1"/>
    <mergeCell ref="B3:D3"/>
    <mergeCell ref="B6:D6"/>
    <mergeCell ref="E6:M6"/>
    <mergeCell ref="H2:Q2"/>
    <mergeCell ref="F8:Y8"/>
    <mergeCell ref="H3:Q3"/>
    <mergeCell ref="H4:Y4"/>
    <mergeCell ref="H7:Q7"/>
  </mergeCells>
  <conditionalFormatting sqref="T11:T13">
    <cfRule type="expression" dxfId="1" priority="2">
      <formula>T11&gt;IF(#REF!=0,T11,#REF!)</formula>
    </cfRule>
  </conditionalFormatting>
  <conditionalFormatting sqref="Y11:Y13">
    <cfRule type="expression" dxfId="0" priority="1">
      <formula>$Y$11&gt;$S$11</formula>
    </cfRule>
  </conditionalFormatting>
  <dataValidations count="5">
    <dataValidation type="list" sqref="J11:K13">
      <formula1>$AO$3:$AP$3</formula1>
    </dataValidation>
    <dataValidation type="list" allowBlank="1" showInputMessage="1" showErrorMessage="1" sqref="R11:R13">
      <formula1>$AL$5:$AM$5</formula1>
    </dataValidation>
    <dataValidation sqref="G11:H13"/>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3">
      <formula1>$AK$3:$AN$3</formula1>
    </dataValidation>
    <dataValidation type="list" showInputMessage="1" showErrorMessage="1" errorTitle="Выбор поставки аналога" error="Значение по данному столбцу может быть выбрано только Да или Нет." sqref="F11:F13">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137</v>
      </c>
      <c r="B1" s="176"/>
      <c r="C1" s="176"/>
      <c r="D1" s="176"/>
      <c r="E1" s="176"/>
      <c r="F1" s="176"/>
      <c r="G1" s="176"/>
    </row>
    <row r="2" spans="1:7" ht="53.45" customHeight="1" thickBot="1" x14ac:dyDescent="0.3">
      <c r="A2" s="177" t="s">
        <v>138</v>
      </c>
      <c r="B2" s="177"/>
      <c r="C2" s="177"/>
      <c r="D2" s="177"/>
      <c r="E2" s="177"/>
      <c r="F2" s="177"/>
      <c r="G2" s="177"/>
    </row>
    <row r="3" spans="1:7" ht="57.75" thickBot="1" x14ac:dyDescent="0.3">
      <c r="A3" s="111" t="s">
        <v>31</v>
      </c>
      <c r="B3" s="112" t="s">
        <v>139</v>
      </c>
      <c r="C3" s="112" t="s">
        <v>140</v>
      </c>
      <c r="D3" s="112" t="s">
        <v>141</v>
      </c>
      <c r="E3" s="112" t="s">
        <v>142</v>
      </c>
      <c r="F3" s="112" t="s">
        <v>143</v>
      </c>
      <c r="G3" s="112" t="s">
        <v>144</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145</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146</v>
      </c>
      <c r="B10" s="181"/>
      <c r="C10" s="181"/>
      <c r="D10" s="181"/>
      <c r="E10" s="181"/>
      <c r="F10" s="181"/>
      <c r="G10" s="181"/>
    </row>
    <row r="11" spans="1:7" ht="14.45" x14ac:dyDescent="0.3">
      <c r="A11" s="114"/>
      <c r="B11" s="115"/>
      <c r="C11" s="115"/>
      <c r="D11" s="115"/>
      <c r="E11" s="115"/>
      <c r="F11" s="115"/>
      <c r="G11" s="115"/>
    </row>
    <row r="12" spans="1:7" x14ac:dyDescent="0.25">
      <c r="A12" s="116" t="s">
        <v>147</v>
      </c>
      <c r="B12" s="115"/>
      <c r="C12" s="115"/>
      <c r="D12" s="115"/>
      <c r="E12" s="115"/>
      <c r="F12" s="115"/>
      <c r="G12" s="115"/>
    </row>
    <row r="13" spans="1:7" x14ac:dyDescent="0.25">
      <c r="A13" s="116" t="s">
        <v>148</v>
      </c>
      <c r="B13" s="115"/>
      <c r="C13" s="115"/>
      <c r="D13" s="115"/>
      <c r="E13" s="115"/>
      <c r="F13" s="115"/>
      <c r="G13" s="115"/>
    </row>
    <row r="14" spans="1:7" x14ac:dyDescent="0.25">
      <c r="A14" s="116" t="s">
        <v>149</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107</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187104</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107</v>
      </c>
    </row>
    <row r="2" spans="1:13" s="15" customFormat="1" ht="18.75" x14ac:dyDescent="0.3">
      <c r="A2" s="28" t="s">
        <v>57</v>
      </c>
    </row>
    <row r="3" spans="1:13" ht="15.75" x14ac:dyDescent="0.25">
      <c r="B3" s="34" t="str">
        <f>'1.1.'!B3</f>
        <v>Запрос предложений в электронной форме</v>
      </c>
      <c r="C3" s="145" t="s">
        <v>18</v>
      </c>
      <c r="D3" s="145">
        <f>'1.1.'!D4</f>
        <v>187104</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9"/>
  <sheetViews>
    <sheetView zoomScaleNormal="100" zoomScaleSheetLayoutView="82" workbookViewId="0">
      <selection activeCell="D17" sqref="D17"/>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107</v>
      </c>
    </row>
    <row r="2" spans="1:2" ht="18.75" x14ac:dyDescent="0.3">
      <c r="A2" s="28" t="s">
        <v>58</v>
      </c>
    </row>
    <row r="3" spans="1:2" ht="15.75" x14ac:dyDescent="0.25">
      <c r="A3" s="35" t="str">
        <f>CONCATENATE('1.1.'!B3," №")</f>
        <v>Запрос предложений в электронной форме №</v>
      </c>
      <c r="B3" s="16">
        <f>'1.1.'!D4</f>
        <v>187104</v>
      </c>
    </row>
    <row r="4" spans="1:2" ht="18.75" x14ac:dyDescent="0.3">
      <c r="A4" s="34" t="s">
        <v>48</v>
      </c>
      <c r="B4" s="73"/>
    </row>
    <row r="5" spans="1:2" x14ac:dyDescent="0.25">
      <c r="A5" s="55" t="s">
        <v>21</v>
      </c>
      <c r="B5" s="74"/>
    </row>
    <row r="6" spans="1:2" x14ac:dyDescent="0.25">
      <c r="A6" s="55" t="s">
        <v>22</v>
      </c>
      <c r="B6" s="74"/>
    </row>
    <row r="7" spans="1:2" x14ac:dyDescent="0.25">
      <c r="A7" s="55" t="s">
        <v>120</v>
      </c>
      <c r="B7" s="59"/>
    </row>
    <row r="8" spans="1:2" x14ac:dyDescent="0.25">
      <c r="A8" s="55" t="s">
        <v>121</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205</v>
      </c>
      <c r="B19" s="59"/>
    </row>
    <row r="20" spans="1:2" s="96" customFormat="1" x14ac:dyDescent="0.25">
      <c r="A20" s="158" t="s">
        <v>209</v>
      </c>
      <c r="B20" s="157"/>
    </row>
    <row r="21" spans="1:2" s="96" customFormat="1" x14ac:dyDescent="0.25">
      <c r="A21" s="97" t="s">
        <v>125</v>
      </c>
      <c r="B21" s="98"/>
    </row>
    <row r="22" spans="1:2" s="96" customFormat="1" x14ac:dyDescent="0.25">
      <c r="A22" s="97" t="s">
        <v>127</v>
      </c>
      <c r="B22" s="98"/>
    </row>
    <row r="23" spans="1:2" x14ac:dyDescent="0.25">
      <c r="A23" s="97" t="s">
        <v>109</v>
      </c>
      <c r="B23" s="42" t="s">
        <v>110</v>
      </c>
    </row>
    <row r="24" spans="1:2" x14ac:dyDescent="0.25">
      <c r="A24" s="97" t="s">
        <v>111</v>
      </c>
      <c r="B24" s="42" t="s">
        <v>112</v>
      </c>
    </row>
    <row r="25" spans="1:2" x14ac:dyDescent="0.25">
      <c r="A25" s="97" t="s">
        <v>113</v>
      </c>
      <c r="B25" s="42"/>
    </row>
    <row r="26" spans="1:2" s="96" customFormat="1" x14ac:dyDescent="0.25">
      <c r="A26" s="97" t="s">
        <v>151</v>
      </c>
      <c r="B26" s="126"/>
    </row>
    <row r="27" spans="1:2" s="96" customFormat="1" x14ac:dyDescent="0.25">
      <c r="A27" s="97" t="s">
        <v>152</v>
      </c>
      <c r="B27" s="126"/>
    </row>
    <row r="28" spans="1:2" s="96" customFormat="1" x14ac:dyDescent="0.25">
      <c r="A28" s="97" t="s">
        <v>153</v>
      </c>
      <c r="B28" s="126"/>
    </row>
    <row r="29" spans="1:2" s="96" customFormat="1" x14ac:dyDescent="0.25">
      <c r="A29" s="97" t="s">
        <v>154</v>
      </c>
      <c r="B29" s="126"/>
    </row>
    <row r="30" spans="1:2" s="96" customFormat="1" x14ac:dyDescent="0.25">
      <c r="A30" s="97" t="s">
        <v>155</v>
      </c>
      <c r="B30" s="126"/>
    </row>
    <row r="31" spans="1:2" s="96" customFormat="1" x14ac:dyDescent="0.25">
      <c r="A31" s="97" t="s">
        <v>156</v>
      </c>
      <c r="B31" s="126"/>
    </row>
    <row r="32" spans="1:2" s="96" customFormat="1" x14ac:dyDescent="0.25">
      <c r="A32" s="158" t="s">
        <v>207</v>
      </c>
      <c r="B32" s="159"/>
    </row>
    <row r="33" spans="1:2" s="96" customFormat="1" ht="30" x14ac:dyDescent="0.25">
      <c r="A33" s="160" t="s">
        <v>157</v>
      </c>
      <c r="B33" s="126"/>
    </row>
    <row r="34" spans="1:2" s="96" customFormat="1" x14ac:dyDescent="0.25">
      <c r="A34" s="97" t="s">
        <v>158</v>
      </c>
      <c r="B34" s="126"/>
    </row>
    <row r="35" spans="1:2" x14ac:dyDescent="0.25">
      <c r="A35" s="12"/>
      <c r="B35" s="12"/>
    </row>
    <row r="36" spans="1:2" x14ac:dyDescent="0.25">
      <c r="A36" s="44" t="s">
        <v>20</v>
      </c>
      <c r="B36" s="38" t="s">
        <v>67</v>
      </c>
    </row>
    <row r="37" spans="1:2" x14ac:dyDescent="0.25">
      <c r="A37" s="54" t="s">
        <v>8</v>
      </c>
      <c r="B37" s="44"/>
    </row>
    <row r="38" spans="1:2" x14ac:dyDescent="0.25">
      <c r="A38" s="44" t="s">
        <v>9</v>
      </c>
      <c r="B38" s="18"/>
    </row>
    <row r="39" spans="1:2" x14ac:dyDescent="0.25">
      <c r="A39" s="44"/>
      <c r="B39" s="18"/>
    </row>
  </sheetData>
  <sheetProtection password="DCF5" sheet="1" objects="1" scenarios="1" insertHyperlinks="0"/>
  <protectedRanges>
    <protectedRange sqref="A37" name="Диапазон4_1"/>
    <protectedRange sqref="B36" name="Диапазон3_1"/>
    <protectedRange sqref="B4:B34"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zoomScale="85" zoomScaleNormal="85" workbookViewId="0">
      <selection activeCell="A15" sqref="A15:B15"/>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3" t="s">
        <v>122</v>
      </c>
      <c r="B1" s="193"/>
    </row>
    <row r="2" spans="1:2" ht="17.45" customHeight="1" x14ac:dyDescent="0.25">
      <c r="A2" s="189" t="s">
        <v>64</v>
      </c>
      <c r="B2" s="189"/>
    </row>
    <row r="3" spans="1:2" x14ac:dyDescent="0.25">
      <c r="A3" s="191" t="s">
        <v>36</v>
      </c>
      <c r="B3" s="191"/>
    </row>
    <row r="4" spans="1:2" x14ac:dyDescent="0.25">
      <c r="A4" s="191" t="s">
        <v>185</v>
      </c>
      <c r="B4" s="191"/>
    </row>
    <row r="5" spans="1:2" ht="15.75" customHeight="1" x14ac:dyDescent="0.25">
      <c r="A5" s="194" t="s">
        <v>197</v>
      </c>
      <c r="B5" s="194"/>
    </row>
    <row r="6" spans="1:2" s="61" customFormat="1" ht="15.75" customHeight="1" x14ac:dyDescent="0.25">
      <c r="A6" s="194" t="s">
        <v>198</v>
      </c>
      <c r="B6" s="194"/>
    </row>
    <row r="7" spans="1:2" x14ac:dyDescent="0.25">
      <c r="A7" s="191" t="s">
        <v>168</v>
      </c>
      <c r="B7" s="191"/>
    </row>
    <row r="8" spans="1:2" x14ac:dyDescent="0.25">
      <c r="A8" s="191" t="s">
        <v>169</v>
      </c>
      <c r="B8" s="191"/>
    </row>
    <row r="9" spans="1:2" x14ac:dyDescent="0.25">
      <c r="A9" s="191" t="s">
        <v>184</v>
      </c>
      <c r="B9" s="191"/>
    </row>
    <row r="10" spans="1:2" x14ac:dyDescent="0.25">
      <c r="A10" s="191" t="s">
        <v>183</v>
      </c>
      <c r="B10" s="191"/>
    </row>
    <row r="11" spans="1:2" ht="30.75" customHeight="1" x14ac:dyDescent="0.25">
      <c r="A11" s="191" t="s">
        <v>170</v>
      </c>
      <c r="B11" s="191"/>
    </row>
    <row r="12" spans="1:2" s="61" customFormat="1" ht="36.75" customHeight="1" x14ac:dyDescent="0.25">
      <c r="A12" s="192" t="s">
        <v>199</v>
      </c>
      <c r="B12" s="192"/>
    </row>
    <row r="13" spans="1:2" ht="15" customHeight="1" x14ac:dyDescent="0.25">
      <c r="A13" s="190"/>
      <c r="B13" s="190"/>
    </row>
    <row r="14" spans="1:2" x14ac:dyDescent="0.25">
      <c r="A14" s="191" t="s">
        <v>63</v>
      </c>
      <c r="B14" s="191"/>
    </row>
    <row r="15" spans="1:2" s="61" customFormat="1" ht="120" customHeight="1" x14ac:dyDescent="0.25">
      <c r="A15" s="192" t="s">
        <v>202</v>
      </c>
      <c r="B15" s="192"/>
    </row>
    <row r="16" spans="1:2" ht="162.75" customHeight="1" x14ac:dyDescent="0.25">
      <c r="A16" s="194" t="s">
        <v>203</v>
      </c>
      <c r="B16" s="194"/>
    </row>
    <row r="17" spans="1:2" ht="87.75" customHeight="1" x14ac:dyDescent="0.25">
      <c r="A17" s="196" t="s">
        <v>182</v>
      </c>
      <c r="B17" s="196"/>
    </row>
    <row r="18" spans="1:2" ht="133.5" customHeight="1" x14ac:dyDescent="0.25">
      <c r="A18" s="194" t="s">
        <v>200</v>
      </c>
      <c r="B18" s="194"/>
    </row>
    <row r="19" spans="1:2" s="61" customFormat="1" ht="50.25" customHeight="1" x14ac:dyDescent="0.25">
      <c r="A19" s="196" t="s">
        <v>181</v>
      </c>
      <c r="B19" s="196"/>
    </row>
    <row r="20" spans="1:2" ht="80.25" customHeight="1" x14ac:dyDescent="0.25">
      <c r="A20" s="188" t="s">
        <v>204</v>
      </c>
      <c r="B20" s="188"/>
    </row>
    <row r="21" spans="1:2" s="61" customFormat="1" ht="100.5" customHeight="1" x14ac:dyDescent="0.25">
      <c r="A21" s="194" t="s">
        <v>201</v>
      </c>
      <c r="B21" s="194"/>
    </row>
    <row r="22" spans="1:2" s="61" customFormat="1" ht="17.45" customHeight="1" x14ac:dyDescent="0.25">
      <c r="A22" s="105"/>
      <c r="B22" s="105"/>
    </row>
    <row r="23" spans="1:2" ht="42.75" customHeight="1" x14ac:dyDescent="0.25">
      <c r="A23" s="189" t="s">
        <v>106</v>
      </c>
      <c r="B23" s="189"/>
    </row>
    <row r="24" spans="1:2" ht="36.75" customHeight="1" x14ac:dyDescent="0.25">
      <c r="A24" s="191" t="s">
        <v>53</v>
      </c>
      <c r="B24" s="191"/>
    </row>
    <row r="25" spans="1:2" ht="33" customHeight="1" x14ac:dyDescent="0.25">
      <c r="A25" s="191" t="s">
        <v>44</v>
      </c>
      <c r="B25" s="191"/>
    </row>
    <row r="26" spans="1:2" ht="127.5" customHeight="1" x14ac:dyDescent="0.25">
      <c r="A26" s="191" t="s">
        <v>65</v>
      </c>
      <c r="B26" s="191"/>
    </row>
    <row r="27" spans="1:2" ht="82.15" customHeight="1" x14ac:dyDescent="0.25">
      <c r="A27" s="191" t="s">
        <v>180</v>
      </c>
      <c r="B27" s="191"/>
    </row>
    <row r="28" spans="1:2" ht="15" x14ac:dyDescent="0.25">
      <c r="A28" s="190"/>
      <c r="B28" s="190"/>
    </row>
    <row r="29" spans="1:2" ht="48.75" customHeight="1" x14ac:dyDescent="0.25">
      <c r="A29" s="189" t="s">
        <v>66</v>
      </c>
      <c r="B29" s="189"/>
    </row>
    <row r="30" spans="1:2" x14ac:dyDescent="0.25">
      <c r="A30" s="188" t="s">
        <v>45</v>
      </c>
      <c r="B30" s="188"/>
    </row>
    <row r="31" spans="1:2" s="61" customFormat="1" x14ac:dyDescent="0.25">
      <c r="A31" s="109"/>
      <c r="B31" s="109"/>
    </row>
    <row r="32" spans="1:2" ht="15.6" customHeight="1" x14ac:dyDescent="0.25">
      <c r="A32" s="189" t="s">
        <v>136</v>
      </c>
      <c r="B32" s="189"/>
    </row>
    <row r="33" spans="1:2" x14ac:dyDescent="0.25">
      <c r="A33" s="188" t="s">
        <v>37</v>
      </c>
      <c r="B33" s="188"/>
    </row>
    <row r="34" spans="1:2" ht="15" x14ac:dyDescent="0.25">
      <c r="A34" s="190"/>
      <c r="B34" s="190"/>
    </row>
    <row r="35" spans="1:2" x14ac:dyDescent="0.25">
      <c r="A35" s="195" t="s">
        <v>38</v>
      </c>
      <c r="B35" s="195"/>
    </row>
    <row r="36" spans="1:2" s="148" customFormat="1" x14ac:dyDescent="0.25">
      <c r="A36" s="149" t="s">
        <v>21</v>
      </c>
      <c r="B36" s="150" t="s">
        <v>39</v>
      </c>
    </row>
    <row r="37" spans="1:2" s="148" customFormat="1" x14ac:dyDescent="0.25">
      <c r="A37" s="149" t="s">
        <v>22</v>
      </c>
      <c r="B37" s="150" t="s">
        <v>40</v>
      </c>
    </row>
    <row r="38" spans="1:2" s="148" customFormat="1" x14ac:dyDescent="0.25">
      <c r="A38" s="149" t="s">
        <v>120</v>
      </c>
      <c r="B38" s="150" t="s">
        <v>41</v>
      </c>
    </row>
    <row r="39" spans="1:2" s="148" customFormat="1" x14ac:dyDescent="0.25">
      <c r="A39" s="149" t="s">
        <v>121</v>
      </c>
      <c r="B39" s="150">
        <v>192174</v>
      </c>
    </row>
    <row r="40" spans="1:2" s="148" customFormat="1" x14ac:dyDescent="0.25">
      <c r="A40" s="149" t="s">
        <v>23</v>
      </c>
      <c r="B40" s="150" t="s">
        <v>42</v>
      </c>
    </row>
    <row r="41" spans="1:2" s="148" customFormat="1" x14ac:dyDescent="0.25">
      <c r="A41" s="149" t="s">
        <v>27</v>
      </c>
      <c r="B41" s="150">
        <v>190000</v>
      </c>
    </row>
    <row r="42" spans="1:2" s="148" customFormat="1" x14ac:dyDescent="0.25">
      <c r="A42" s="149" t="s">
        <v>13</v>
      </c>
      <c r="B42" s="150">
        <v>7008696530</v>
      </c>
    </row>
    <row r="43" spans="1:2" s="148" customFormat="1" x14ac:dyDescent="0.25">
      <c r="A43" s="149" t="s">
        <v>14</v>
      </c>
      <c r="B43" s="150">
        <v>700101001</v>
      </c>
    </row>
    <row r="44" spans="1:2" s="148" customFormat="1" x14ac:dyDescent="0.25">
      <c r="A44" s="149" t="s">
        <v>24</v>
      </c>
      <c r="B44" s="150">
        <v>60220223</v>
      </c>
    </row>
    <row r="45" spans="1:2" s="148" customFormat="1" x14ac:dyDescent="0.25">
      <c r="A45" s="149" t="s">
        <v>25</v>
      </c>
      <c r="B45" s="151">
        <v>1092246100049</v>
      </c>
    </row>
    <row r="46" spans="1:2" s="148" customFormat="1" x14ac:dyDescent="0.25">
      <c r="A46" s="149" t="s">
        <v>15</v>
      </c>
      <c r="B46" s="151">
        <v>4.0700000035999998E+19</v>
      </c>
    </row>
    <row r="47" spans="1:2" s="148" customFormat="1" x14ac:dyDescent="0.25">
      <c r="A47" s="149" t="s">
        <v>26</v>
      </c>
      <c r="B47" s="151">
        <v>3.00008104E+19</v>
      </c>
    </row>
    <row r="48" spans="1:2" s="148" customFormat="1" x14ac:dyDescent="0.25">
      <c r="A48" s="149" t="s">
        <v>16</v>
      </c>
      <c r="B48" s="150" t="s">
        <v>43</v>
      </c>
    </row>
    <row r="49" spans="1:2" s="148" customFormat="1" x14ac:dyDescent="0.25">
      <c r="A49" s="149" t="s">
        <v>17</v>
      </c>
      <c r="B49" s="151">
        <v>42599144</v>
      </c>
    </row>
    <row r="50" spans="1:2" s="152" customFormat="1" x14ac:dyDescent="0.25">
      <c r="A50" s="153" t="s">
        <v>205</v>
      </c>
      <c r="B50" s="156" t="s">
        <v>206</v>
      </c>
    </row>
    <row r="51" spans="1:2" s="148" customFormat="1" x14ac:dyDescent="0.25">
      <c r="A51" s="153" t="s">
        <v>209</v>
      </c>
      <c r="B51" s="151" t="s">
        <v>116</v>
      </c>
    </row>
    <row r="52" spans="1:2" s="148" customFormat="1" x14ac:dyDescent="0.25">
      <c r="A52" s="149" t="s">
        <v>125</v>
      </c>
      <c r="B52" s="150" t="s">
        <v>126</v>
      </c>
    </row>
    <row r="53" spans="1:2" s="148" customFormat="1" x14ac:dyDescent="0.25">
      <c r="A53" s="149" t="s">
        <v>127</v>
      </c>
      <c r="B53" s="150" t="s">
        <v>128</v>
      </c>
    </row>
    <row r="54" spans="1:2" s="148" customFormat="1" x14ac:dyDescent="0.25">
      <c r="A54" s="149" t="s">
        <v>109</v>
      </c>
      <c r="B54" s="150" t="s">
        <v>117</v>
      </c>
    </row>
    <row r="55" spans="1:2" s="148" customFormat="1" x14ac:dyDescent="0.25">
      <c r="A55" s="149" t="s">
        <v>111</v>
      </c>
      <c r="B55" s="150" t="s">
        <v>118</v>
      </c>
    </row>
    <row r="56" spans="1:2" s="148" customFormat="1" x14ac:dyDescent="0.25">
      <c r="A56" s="149" t="s">
        <v>113</v>
      </c>
      <c r="B56" s="154" t="s">
        <v>119</v>
      </c>
    </row>
    <row r="57" spans="1:2" s="148" customFormat="1" x14ac:dyDescent="0.25">
      <c r="A57" s="149" t="s">
        <v>151</v>
      </c>
      <c r="B57" s="151" t="s">
        <v>116</v>
      </c>
    </row>
    <row r="58" spans="1:2" s="148" customFormat="1" x14ac:dyDescent="0.25">
      <c r="A58" s="149" t="s">
        <v>152</v>
      </c>
      <c r="B58" s="149">
        <v>405000000</v>
      </c>
    </row>
    <row r="59" spans="1:2" s="148" customFormat="1" x14ac:dyDescent="0.25">
      <c r="A59" s="149" t="s">
        <v>153</v>
      </c>
      <c r="B59" s="149">
        <v>40380000</v>
      </c>
    </row>
    <row r="60" spans="1:2" s="148" customFormat="1" x14ac:dyDescent="0.25">
      <c r="A60" s="149" t="s">
        <v>154</v>
      </c>
      <c r="B60" s="149">
        <v>4210014</v>
      </c>
    </row>
    <row r="61" spans="1:2" s="148" customFormat="1" x14ac:dyDescent="0.25">
      <c r="A61" s="149" t="s">
        <v>155</v>
      </c>
      <c r="B61" s="149">
        <v>16</v>
      </c>
    </row>
    <row r="62" spans="1:2" s="148" customFormat="1" x14ac:dyDescent="0.25">
      <c r="A62" s="149" t="s">
        <v>156</v>
      </c>
      <c r="B62" s="149">
        <v>12165</v>
      </c>
    </row>
    <row r="63" spans="1:2" s="148" customFormat="1" x14ac:dyDescent="0.25">
      <c r="A63" s="153" t="s">
        <v>207</v>
      </c>
      <c r="B63" s="153" t="s">
        <v>208</v>
      </c>
    </row>
    <row r="64" spans="1:2" s="148" customFormat="1" x14ac:dyDescent="0.25">
      <c r="A64" s="149" t="s">
        <v>157</v>
      </c>
      <c r="B64" s="149" t="s">
        <v>51</v>
      </c>
    </row>
    <row r="65" spans="1:2" s="148" customFormat="1" x14ac:dyDescent="0.25">
      <c r="A65" s="149" t="s">
        <v>158</v>
      </c>
      <c r="B65" s="155" t="s">
        <v>160</v>
      </c>
    </row>
  </sheetData>
  <sheetProtection password="DCF5" sheet="1" objects="1" scenarios="1"/>
  <mergeCells count="33">
    <mergeCell ref="A35:B35"/>
    <mergeCell ref="A11:B11"/>
    <mergeCell ref="A13:B13"/>
    <mergeCell ref="A28:B28"/>
    <mergeCell ref="A23:B23"/>
    <mergeCell ref="A16:B16"/>
    <mergeCell ref="A17:B17"/>
    <mergeCell ref="A18:B18"/>
    <mergeCell ref="A24:B24"/>
    <mergeCell ref="A25:B25"/>
    <mergeCell ref="A26:B26"/>
    <mergeCell ref="A27:B27"/>
    <mergeCell ref="A21:B21"/>
    <mergeCell ref="A20:B20"/>
    <mergeCell ref="A19:B19"/>
    <mergeCell ref="A29:B29"/>
    <mergeCell ref="A7:B7"/>
    <mergeCell ref="A1:B1"/>
    <mergeCell ref="A2:B2"/>
    <mergeCell ref="A3:B3"/>
    <mergeCell ref="A4:B4"/>
    <mergeCell ref="A5:B5"/>
    <mergeCell ref="A6:B6"/>
    <mergeCell ref="A30:B30"/>
    <mergeCell ref="A32:B32"/>
    <mergeCell ref="A33:B33"/>
    <mergeCell ref="A34:B34"/>
    <mergeCell ref="A8:B8"/>
    <mergeCell ref="A9:B9"/>
    <mergeCell ref="A10:B10"/>
    <mergeCell ref="A14:B14"/>
    <mergeCell ref="A15:B15"/>
    <mergeCell ref="A12:B12"/>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93" t="s">
        <v>122</v>
      </c>
      <c r="B1" s="193"/>
    </row>
    <row r="2" spans="1:2" ht="18.75" x14ac:dyDescent="0.25">
      <c r="A2" s="189" t="s">
        <v>64</v>
      </c>
      <c r="B2" s="189"/>
    </row>
    <row r="3" spans="1:2" x14ac:dyDescent="0.25">
      <c r="A3" s="191" t="s">
        <v>36</v>
      </c>
      <c r="B3" s="191"/>
    </row>
    <row r="4" spans="1:2" x14ac:dyDescent="0.25">
      <c r="A4" s="191" t="s">
        <v>167</v>
      </c>
      <c r="B4" s="191"/>
    </row>
    <row r="5" spans="1:2" x14ac:dyDescent="0.25">
      <c r="A5" s="191" t="s">
        <v>168</v>
      </c>
      <c r="B5" s="191"/>
    </row>
    <row r="6" spans="1:2" x14ac:dyDescent="0.25">
      <c r="A6" s="191" t="s">
        <v>169</v>
      </c>
      <c r="B6" s="191"/>
    </row>
    <row r="7" spans="1:2" ht="28.9" customHeight="1" x14ac:dyDescent="0.25">
      <c r="A7" s="191" t="s">
        <v>170</v>
      </c>
      <c r="B7" s="191"/>
    </row>
    <row r="8" spans="1:2" ht="15" x14ac:dyDescent="0.25">
      <c r="A8" s="190"/>
      <c r="B8" s="190"/>
    </row>
    <row r="9" spans="1:2" x14ac:dyDescent="0.25">
      <c r="A9" s="191" t="s">
        <v>63</v>
      </c>
      <c r="B9" s="191"/>
    </row>
    <row r="10" spans="1:2" ht="66" customHeight="1" x14ac:dyDescent="0.25">
      <c r="A10" s="197" t="s">
        <v>190</v>
      </c>
      <c r="B10" s="197"/>
    </row>
    <row r="11" spans="1:2" ht="79.900000000000006" customHeight="1" x14ac:dyDescent="0.25">
      <c r="A11" s="198" t="s">
        <v>192</v>
      </c>
      <c r="B11" s="198"/>
    </row>
    <row r="12" spans="1:2" ht="112.5" customHeight="1" x14ac:dyDescent="0.25">
      <c r="A12" s="197" t="s">
        <v>171</v>
      </c>
      <c r="B12" s="197"/>
    </row>
    <row r="13" spans="1:2" x14ac:dyDescent="0.25">
      <c r="A13" s="136"/>
      <c r="B13" s="136"/>
    </row>
    <row r="14" spans="1:2" ht="15.6" customHeight="1" x14ac:dyDescent="0.25">
      <c r="A14" s="189" t="s">
        <v>136</v>
      </c>
      <c r="B14" s="189"/>
    </row>
    <row r="15" spans="1:2" x14ac:dyDescent="0.25">
      <c r="A15" s="188" t="s">
        <v>37</v>
      </c>
      <c r="B15" s="188"/>
    </row>
    <row r="16" spans="1:2" ht="15" x14ac:dyDescent="0.25">
      <c r="A16" s="190"/>
      <c r="B16" s="190"/>
    </row>
    <row r="17" spans="1:2" x14ac:dyDescent="0.25">
      <c r="A17" s="195" t="s">
        <v>38</v>
      </c>
      <c r="B17" s="195"/>
    </row>
    <row r="18" spans="1:2" x14ac:dyDescent="0.25">
      <c r="A18" s="130" t="s">
        <v>21</v>
      </c>
      <c r="B18" s="131" t="s">
        <v>39</v>
      </c>
    </row>
    <row r="19" spans="1:2" x14ac:dyDescent="0.25">
      <c r="A19" s="130" t="s">
        <v>22</v>
      </c>
      <c r="B19" s="131" t="s">
        <v>40</v>
      </c>
    </row>
    <row r="20" spans="1:2" x14ac:dyDescent="0.25">
      <c r="A20" s="130" t="s">
        <v>120</v>
      </c>
      <c r="B20" s="131" t="s">
        <v>41</v>
      </c>
    </row>
    <row r="21" spans="1:2" x14ac:dyDescent="0.25">
      <c r="A21" s="130" t="s">
        <v>121</v>
      </c>
      <c r="B21" s="131">
        <v>192174</v>
      </c>
    </row>
    <row r="22" spans="1:2" x14ac:dyDescent="0.25">
      <c r="A22" s="130" t="s">
        <v>23</v>
      </c>
      <c r="B22" s="131" t="s">
        <v>42</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43</v>
      </c>
    </row>
    <row r="31" spans="1:2" x14ac:dyDescent="0.25">
      <c r="A31" s="130" t="s">
        <v>17</v>
      </c>
      <c r="B31" s="132">
        <v>42599144</v>
      </c>
    </row>
    <row r="32" spans="1:2" x14ac:dyDescent="0.25">
      <c r="A32" s="135" t="s">
        <v>159</v>
      </c>
      <c r="B32" s="132" t="s">
        <v>116</v>
      </c>
    </row>
    <row r="33" spans="1:2" x14ac:dyDescent="0.25">
      <c r="A33" s="130" t="s">
        <v>125</v>
      </c>
      <c r="B33" s="131" t="s">
        <v>126</v>
      </c>
    </row>
    <row r="34" spans="1:2" x14ac:dyDescent="0.25">
      <c r="A34" s="130" t="s">
        <v>127</v>
      </c>
      <c r="B34" s="131" t="s">
        <v>128</v>
      </c>
    </row>
    <row r="35" spans="1:2" x14ac:dyDescent="0.25">
      <c r="A35" s="130" t="s">
        <v>109</v>
      </c>
      <c r="B35" s="131" t="s">
        <v>117</v>
      </c>
    </row>
    <row r="36" spans="1:2" x14ac:dyDescent="0.25">
      <c r="A36" s="130" t="s">
        <v>111</v>
      </c>
      <c r="B36" s="131" t="s">
        <v>118</v>
      </c>
    </row>
    <row r="37" spans="1:2" x14ac:dyDescent="0.25">
      <c r="A37" s="130" t="s">
        <v>113</v>
      </c>
      <c r="B37" s="133" t="s">
        <v>119</v>
      </c>
    </row>
    <row r="38" spans="1:2" x14ac:dyDescent="0.25">
      <c r="A38" s="130" t="s">
        <v>151</v>
      </c>
      <c r="B38" s="132" t="s">
        <v>116</v>
      </c>
    </row>
    <row r="39" spans="1:2" x14ac:dyDescent="0.25">
      <c r="A39" s="130" t="s">
        <v>152</v>
      </c>
      <c r="B39" s="130">
        <v>405000000</v>
      </c>
    </row>
    <row r="40" spans="1:2" x14ac:dyDescent="0.25">
      <c r="A40" s="130" t="s">
        <v>153</v>
      </c>
      <c r="B40" s="130">
        <v>40380000</v>
      </c>
    </row>
    <row r="41" spans="1:2" x14ac:dyDescent="0.25">
      <c r="A41" s="130" t="s">
        <v>154</v>
      </c>
      <c r="B41" s="130">
        <v>4210014</v>
      </c>
    </row>
    <row r="42" spans="1:2" x14ac:dyDescent="0.25">
      <c r="A42" s="130" t="s">
        <v>155</v>
      </c>
      <c r="B42" s="130">
        <v>16</v>
      </c>
    </row>
    <row r="43" spans="1:2" x14ac:dyDescent="0.25">
      <c r="A43" s="130" t="s">
        <v>156</v>
      </c>
      <c r="B43" s="130">
        <v>12165</v>
      </c>
    </row>
    <row r="44" spans="1:2" x14ac:dyDescent="0.25">
      <c r="A44" s="130" t="s">
        <v>157</v>
      </c>
      <c r="B44" s="130" t="s">
        <v>51</v>
      </c>
    </row>
    <row r="45" spans="1:2" x14ac:dyDescent="0.25">
      <c r="A45" s="130" t="s">
        <v>158</v>
      </c>
      <c r="B45" s="134" t="s">
        <v>160</v>
      </c>
    </row>
    <row r="46" spans="1:2" x14ac:dyDescent="0.25">
      <c r="A46" s="128"/>
      <c r="B46" s="129"/>
    </row>
    <row r="47" spans="1:2" x14ac:dyDescent="0.25">
      <c r="A47" s="128"/>
      <c r="B47" s="129"/>
    </row>
    <row r="48" spans="1:2" ht="18.75" x14ac:dyDescent="0.25">
      <c r="A48" s="189" t="s">
        <v>150</v>
      </c>
      <c r="B48" s="189"/>
    </row>
    <row r="49" spans="1:2" x14ac:dyDescent="0.25">
      <c r="A49" s="191" t="s">
        <v>166</v>
      </c>
      <c r="B49" s="191"/>
    </row>
    <row r="50" spans="1:2" x14ac:dyDescent="0.25">
      <c r="A50" s="191" t="s">
        <v>172</v>
      </c>
      <c r="B50" s="191"/>
    </row>
    <row r="51" spans="1:2" x14ac:dyDescent="0.25">
      <c r="A51" s="191" t="s">
        <v>173</v>
      </c>
      <c r="B51" s="191"/>
    </row>
    <row r="52" spans="1:2" x14ac:dyDescent="0.25">
      <c r="A52" s="191" t="s">
        <v>174</v>
      </c>
      <c r="B52" s="191"/>
    </row>
    <row r="53" spans="1:2" x14ac:dyDescent="0.25">
      <c r="A53" s="191" t="s">
        <v>175</v>
      </c>
      <c r="B53" s="191"/>
    </row>
    <row r="54" spans="1:2" ht="34.9" customHeight="1" x14ac:dyDescent="0.25">
      <c r="A54" s="191" t="s">
        <v>176</v>
      </c>
      <c r="B54" s="191"/>
    </row>
    <row r="55" spans="1:2" ht="15" x14ac:dyDescent="0.25">
      <c r="A55" s="190"/>
      <c r="B55" s="190"/>
    </row>
    <row r="56" spans="1:2" x14ac:dyDescent="0.25">
      <c r="A56" s="191" t="s">
        <v>63</v>
      </c>
      <c r="B56" s="191"/>
    </row>
    <row r="57" spans="1:2" ht="51.75" customHeight="1" x14ac:dyDescent="0.25">
      <c r="A57" s="188" t="s">
        <v>186</v>
      </c>
      <c r="B57" s="188"/>
    </row>
    <row r="58" spans="1:2" ht="49.15" customHeight="1" x14ac:dyDescent="0.25">
      <c r="A58" s="197" t="s">
        <v>178</v>
      </c>
      <c r="B58" s="197"/>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93" t="s">
        <v>122</v>
      </c>
      <c r="B1" s="193"/>
    </row>
    <row r="2" spans="1:2" ht="18.75" x14ac:dyDescent="0.25">
      <c r="A2" s="189" t="s">
        <v>64</v>
      </c>
      <c r="B2" s="189"/>
    </row>
    <row r="3" spans="1:2" x14ac:dyDescent="0.25">
      <c r="A3" s="191" t="s">
        <v>36</v>
      </c>
      <c r="B3" s="191"/>
    </row>
    <row r="4" spans="1:2" x14ac:dyDescent="0.25">
      <c r="A4" s="191" t="s">
        <v>167</v>
      </c>
      <c r="B4" s="191"/>
    </row>
    <row r="5" spans="1:2" x14ac:dyDescent="0.25">
      <c r="A5" s="191" t="s">
        <v>168</v>
      </c>
      <c r="B5" s="191"/>
    </row>
    <row r="6" spans="1:2" x14ac:dyDescent="0.25">
      <c r="A6" s="191" t="s">
        <v>169</v>
      </c>
      <c r="B6" s="191"/>
    </row>
    <row r="7" spans="1:2" ht="32.25" customHeight="1" x14ac:dyDescent="0.25">
      <c r="A7" s="191" t="s">
        <v>170</v>
      </c>
      <c r="B7" s="191"/>
    </row>
    <row r="8" spans="1:2" ht="15" x14ac:dyDescent="0.25">
      <c r="A8" s="190"/>
      <c r="B8" s="190"/>
    </row>
    <row r="9" spans="1:2" x14ac:dyDescent="0.25">
      <c r="A9" s="191" t="s">
        <v>63</v>
      </c>
      <c r="B9" s="191"/>
    </row>
    <row r="10" spans="1:2" ht="63" customHeight="1" x14ac:dyDescent="0.25">
      <c r="A10" s="197" t="s">
        <v>179</v>
      </c>
      <c r="B10" s="197"/>
    </row>
    <row r="11" spans="1:2" ht="64.5" customHeight="1" x14ac:dyDescent="0.25">
      <c r="A11" s="197" t="s">
        <v>193</v>
      </c>
      <c r="B11" s="197"/>
    </row>
    <row r="12" spans="1:2" ht="97.5" customHeight="1" x14ac:dyDescent="0.25">
      <c r="A12" s="197" t="s">
        <v>188</v>
      </c>
      <c r="B12" s="197"/>
    </row>
    <row r="13" spans="1:2" x14ac:dyDescent="0.25">
      <c r="A13" s="136"/>
      <c r="B13" s="136"/>
    </row>
    <row r="14" spans="1:2" ht="15.75" customHeight="1" x14ac:dyDescent="0.25">
      <c r="A14" s="189" t="s">
        <v>136</v>
      </c>
      <c r="B14" s="189"/>
    </row>
    <row r="15" spans="1:2" x14ac:dyDescent="0.25">
      <c r="A15" s="188" t="s">
        <v>37</v>
      </c>
      <c r="B15" s="188"/>
    </row>
    <row r="16" spans="1:2" ht="15" x14ac:dyDescent="0.25">
      <c r="A16" s="190"/>
      <c r="B16" s="190"/>
    </row>
    <row r="17" spans="1:2" x14ac:dyDescent="0.25">
      <c r="A17" s="195" t="s">
        <v>38</v>
      </c>
      <c r="B17" s="195"/>
    </row>
    <row r="18" spans="1:2" x14ac:dyDescent="0.25">
      <c r="A18" s="130" t="s">
        <v>21</v>
      </c>
      <c r="B18" s="131" t="s">
        <v>39</v>
      </c>
    </row>
    <row r="19" spans="1:2" x14ac:dyDescent="0.25">
      <c r="A19" s="130" t="s">
        <v>22</v>
      </c>
      <c r="B19" s="131" t="s">
        <v>40</v>
      </c>
    </row>
    <row r="20" spans="1:2" x14ac:dyDescent="0.25">
      <c r="A20" s="130" t="s">
        <v>120</v>
      </c>
      <c r="B20" s="131" t="s">
        <v>41</v>
      </c>
    </row>
    <row r="21" spans="1:2" x14ac:dyDescent="0.25">
      <c r="A21" s="130" t="s">
        <v>121</v>
      </c>
      <c r="B21" s="131">
        <v>192174</v>
      </c>
    </row>
    <row r="22" spans="1:2" x14ac:dyDescent="0.25">
      <c r="A22" s="130" t="s">
        <v>23</v>
      </c>
      <c r="B22" s="131" t="s">
        <v>42</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43</v>
      </c>
    </row>
    <row r="31" spans="1:2" x14ac:dyDescent="0.25">
      <c r="A31" s="130" t="s">
        <v>17</v>
      </c>
      <c r="B31" s="132">
        <v>42599144</v>
      </c>
    </row>
    <row r="32" spans="1:2" x14ac:dyDescent="0.25">
      <c r="A32" s="135" t="s">
        <v>159</v>
      </c>
      <c r="B32" s="132" t="s">
        <v>116</v>
      </c>
    </row>
    <row r="33" spans="1:2" x14ac:dyDescent="0.25">
      <c r="A33" s="130" t="s">
        <v>125</v>
      </c>
      <c r="B33" s="131" t="s">
        <v>126</v>
      </c>
    </row>
    <row r="34" spans="1:2" x14ac:dyDescent="0.25">
      <c r="A34" s="130" t="s">
        <v>127</v>
      </c>
      <c r="B34" s="131" t="s">
        <v>128</v>
      </c>
    </row>
    <row r="35" spans="1:2" x14ac:dyDescent="0.25">
      <c r="A35" s="130" t="s">
        <v>109</v>
      </c>
      <c r="B35" s="131" t="s">
        <v>117</v>
      </c>
    </row>
    <row r="36" spans="1:2" x14ac:dyDescent="0.25">
      <c r="A36" s="130" t="s">
        <v>111</v>
      </c>
      <c r="B36" s="131" t="s">
        <v>118</v>
      </c>
    </row>
    <row r="37" spans="1:2" x14ac:dyDescent="0.25">
      <c r="A37" s="130" t="s">
        <v>113</v>
      </c>
      <c r="B37" s="133" t="s">
        <v>119</v>
      </c>
    </row>
    <row r="38" spans="1:2" x14ac:dyDescent="0.25">
      <c r="A38" s="130" t="s">
        <v>151</v>
      </c>
      <c r="B38" s="132" t="s">
        <v>116</v>
      </c>
    </row>
    <row r="39" spans="1:2" x14ac:dyDescent="0.25">
      <c r="A39" s="130" t="s">
        <v>152</v>
      </c>
      <c r="B39" s="130">
        <v>405000000</v>
      </c>
    </row>
    <row r="40" spans="1:2" x14ac:dyDescent="0.25">
      <c r="A40" s="130" t="s">
        <v>153</v>
      </c>
      <c r="B40" s="130">
        <v>40380000</v>
      </c>
    </row>
    <row r="41" spans="1:2" x14ac:dyDescent="0.25">
      <c r="A41" s="130" t="s">
        <v>154</v>
      </c>
      <c r="B41" s="130">
        <v>4210014</v>
      </c>
    </row>
    <row r="42" spans="1:2" x14ac:dyDescent="0.25">
      <c r="A42" s="130" t="s">
        <v>155</v>
      </c>
      <c r="B42" s="130">
        <v>16</v>
      </c>
    </row>
    <row r="43" spans="1:2" x14ac:dyDescent="0.25">
      <c r="A43" s="130" t="s">
        <v>156</v>
      </c>
      <c r="B43" s="130">
        <v>12165</v>
      </c>
    </row>
    <row r="44" spans="1:2" x14ac:dyDescent="0.25">
      <c r="A44" s="130" t="s">
        <v>157</v>
      </c>
      <c r="B44" s="130" t="s">
        <v>51</v>
      </c>
    </row>
    <row r="45" spans="1:2" x14ac:dyDescent="0.25">
      <c r="A45" s="130" t="s">
        <v>158</v>
      </c>
      <c r="B45" s="134" t="s">
        <v>160</v>
      </c>
    </row>
    <row r="46" spans="1:2" x14ac:dyDescent="0.25">
      <c r="A46" s="128"/>
      <c r="B46" s="129"/>
    </row>
    <row r="47" spans="1:2" x14ac:dyDescent="0.25">
      <c r="A47" s="128"/>
      <c r="B47" s="129"/>
    </row>
    <row r="48" spans="1:2" ht="18.75" x14ac:dyDescent="0.25">
      <c r="A48" s="189" t="s">
        <v>150</v>
      </c>
      <c r="B48" s="189"/>
    </row>
    <row r="49" spans="1:2" x14ac:dyDescent="0.25">
      <c r="A49" s="191" t="s">
        <v>166</v>
      </c>
      <c r="B49" s="191"/>
    </row>
    <row r="50" spans="1:2" x14ac:dyDescent="0.25">
      <c r="A50" s="191" t="s">
        <v>172</v>
      </c>
      <c r="B50" s="191"/>
    </row>
    <row r="51" spans="1:2" x14ac:dyDescent="0.25">
      <c r="A51" s="191" t="s">
        <v>173</v>
      </c>
      <c r="B51" s="191"/>
    </row>
    <row r="52" spans="1:2" x14ac:dyDescent="0.25">
      <c r="A52" s="191" t="s">
        <v>174</v>
      </c>
      <c r="B52" s="191"/>
    </row>
    <row r="53" spans="1:2" x14ac:dyDescent="0.25">
      <c r="A53" s="191" t="s">
        <v>175</v>
      </c>
      <c r="B53" s="191"/>
    </row>
    <row r="54" spans="1:2" ht="34.9" customHeight="1" x14ac:dyDescent="0.25">
      <c r="A54" s="191" t="s">
        <v>176</v>
      </c>
      <c r="B54" s="191"/>
    </row>
    <row r="55" spans="1:2" ht="15" x14ac:dyDescent="0.25">
      <c r="A55" s="190"/>
      <c r="B55" s="190"/>
    </row>
    <row r="56" spans="1:2" x14ac:dyDescent="0.25">
      <c r="A56" s="191" t="s">
        <v>63</v>
      </c>
      <c r="B56" s="191"/>
    </row>
    <row r="57" spans="1:2" ht="50.25" customHeight="1" x14ac:dyDescent="0.25">
      <c r="A57" s="188" t="s">
        <v>177</v>
      </c>
      <c r="B57" s="188"/>
    </row>
    <row r="58" spans="1:2" ht="49.35" customHeight="1" x14ac:dyDescent="0.25">
      <c r="A58" s="197" t="s">
        <v>178</v>
      </c>
      <c r="B58" s="197"/>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2019-04-05T06:34:38Z</dcterms:modified>
  <cp:contentStatus>v2017_1</cp:contentStatus>
</cp:coreProperties>
</file>