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разбивка" sheetId="1" r:id="rId1"/>
    <sheet name="испол.съемка" sheetId="2" r:id="rId2"/>
  </sheets>
  <definedNames>
    <definedName name="_xlnm.Print_Area" localSheetId="1">'испол.съемка'!$A$1:$I$30</definedName>
  </definedNames>
  <calcPr fullCalcOnLoad="1"/>
</workbook>
</file>

<file path=xl/sharedStrings.xml><?xml version="1.0" encoding="utf-8"?>
<sst xmlns="http://schemas.openxmlformats.org/spreadsheetml/2006/main" count="78" uniqueCount="60">
  <si>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</si>
  <si>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</si>
  <si>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</si>
  <si>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</si>
  <si>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</si>
  <si>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</si>
  <si>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</si>
  <si>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</si>
  <si>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</si>
  <si>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</si>
  <si>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</si>
  <si>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</si>
  <si>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</si>
  <si>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</si>
  <si>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</si>
  <si>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</si>
  <si>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</si>
  <si>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</si>
  <si>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</si>
  <si>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</si>
  <si>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</si>
  <si>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</si>
  <si>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</si>
  <si>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r>
      <t>Вычерчивание топографических планов на попланшетных кальках, кат.3,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</si>
  <si>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r>
      <t>Вычерчивание топографических планов на городских планшетах, кат.3, 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</si>
  <si>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t xml:space="preserve">Т.4 п.2                                  
</t>
  </si>
  <si>
    <t>К - 0,1125</t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</si>
  <si>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</si>
  <si>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</si>
  <si>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Письмо Минстроя России №18410-ИФ/09 от 04.05.2021г. Инфляц. Кф - 4,66</t>
  </si>
  <si>
    <t>Плановая и высотная привязка                             10 точек,  кат.2                                                                                            111х1,3х0,85</t>
  </si>
  <si>
    <t xml:space="preserve">Проложение привязочного хода - техническое нивелирование кат.2,  100м                                                                                                             362х0,85                                                           </t>
  </si>
  <si>
    <t xml:space="preserve">Составление технического отчета                  (1230+31+13+5) х 10%=                                                                        </t>
  </si>
  <si>
    <t>1261 х 0,1125</t>
  </si>
  <si>
    <t>(1261+142) х 0,06 х 2,5</t>
  </si>
  <si>
    <t>1759 х 1,08</t>
  </si>
  <si>
    <t>1900 х 4,66</t>
  </si>
  <si>
    <t>Сумма прописью: Восемь тысяч восемьсот пятьдесят четыре рубля 00 копеек.</t>
  </si>
  <si>
    <t>Контрольно-исполнительная съемка.
"Газопровод низкого давления от точки подключения до границы земельного участка по адресу: г.Челябинск, Ленинский район, ул.Багратиона, д.12 (стр.). Технологическое присоединение"</t>
  </si>
  <si>
    <t xml:space="preserve"> </t>
  </si>
  <si>
    <t>Обоснование стоимости:                       Справочник БЦ на инженерные изыскания для строительства Госстрой России 2004г.,    Мин.регионального развития РФ                           ОАО "ПНИИИС", 2006 г.</t>
  </si>
  <si>
    <r>
      <rPr>
        <sz val="8"/>
        <rFont val="Arial"/>
        <family val="2"/>
      </rPr>
      <t xml:space="preserve">Справ-к БЦ,Госстрой России 2004г.  </t>
    </r>
    <r>
      <rPr>
        <sz val="10"/>
        <rFont val="Arial"/>
        <family val="2"/>
      </rPr>
      <t xml:space="preserve">                        Т.8 п. 3.              
К-0,7 прим. 1                  
К-1,3 прим. 2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К-0,3 понижающий                                    
</t>
    </r>
  </si>
  <si>
    <t>Определение координат пунктов опорных сетей с помощью спутниковой системы GPS  Кат 1.  1 знак                                                                                      5983х0,7х1,3х0,85х0,3</t>
  </si>
  <si>
    <t>К-0,3 понижающий</t>
  </si>
  <si>
    <t>2360х0,3</t>
  </si>
  <si>
    <r>
      <rPr>
        <sz val="8"/>
        <rFont val="Arial Cyr"/>
        <family val="0"/>
      </rPr>
      <t xml:space="preserve">Справ-к БЦ,ОАО ПНИИИС 2006г.   </t>
    </r>
    <r>
      <rPr>
        <sz val="10"/>
        <rFont val="Arial CYR"/>
        <family val="2"/>
      </rPr>
      <t xml:space="preserve">                             Т.16 п. 2.                                                                                                                                                                                   К-1,2 примечание 1 к Т.16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</si>
  <si>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8"/>
        <rFont val="Arial Cyr"/>
        <family val="0"/>
      </rPr>
      <t xml:space="preserve">Справ-к БЦ,ОАО ПНИИИС 2006г.  </t>
    </r>
    <r>
      <rPr>
        <sz val="10"/>
        <rFont val="Arial CYR"/>
        <family val="2"/>
      </rPr>
      <t xml:space="preserve">                    Т 7. п. 8     кат.2                                          К-0,5 понижающий                                                                                                                                                                                                          </t>
    </r>
  </si>
  <si>
    <t xml:space="preserve">Стоимость штырей (кол-во 2 шт)                                          30х0,5                                                                                                  </t>
  </si>
  <si>
    <t xml:space="preserve">Т.4 п.2                                                      
</t>
  </si>
  <si>
    <t xml:space="preserve">К 0,1125                          </t>
  </si>
  <si>
    <t>Всего:</t>
  </si>
  <si>
    <t>Договорной понижаюший коэффициент - 0,65</t>
  </si>
  <si>
    <t>Разбивка трассы газопровода.                                                                                                                       "Газопровод низкого давления от точки подключения до границы земельного участка по адресу: г.Челябинск, Ленинский район, ул.Багратиона, д.12 (стр.). Технологическое присоединение".</t>
  </si>
  <si>
    <t xml:space="preserve">Разбивка оси трассы газопровода                                                                                 кат. 2      L=21м                                                              1683х1,2х0,85   </t>
  </si>
  <si>
    <t>1424 х 0,1125</t>
  </si>
  <si>
    <t>(1424+160) х 0,06 х 2,5</t>
  </si>
  <si>
    <t>2560 х 1,08</t>
  </si>
  <si>
    <t>2764,80 х 4,66</t>
  </si>
  <si>
    <t>12883,97 х 0,65</t>
  </si>
  <si>
    <t>Сумма прописью:  Восемь тысяч триста семьдесят четыре рубля 58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</si>
</sst>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179" fontId="12" fillId="0" borderId="10" xfId="62" applyNumberFormat="1" applyFont="1" applyBorder="1" applyAlignment="1">
      <alignment horizontal="left" vertical="center"/>
    </xf>
    <xf numFmtId="179" fontId="12" fillId="0" borderId="10" xfId="62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9" fontId="12" fillId="0" borderId="15" xfId="62" applyNumberFormat="1" applyFont="1" applyBorder="1" applyAlignment="1">
      <alignment horizontal="left" vertical="center"/>
    </xf>
    <xf numFmtId="179" fontId="12" fillId="0" borderId="15" xfId="62" applyNumberFormat="1" applyFont="1" applyBorder="1" applyAlignment="1">
      <alignment vertical="center" wrapText="1"/>
    </xf>
    <xf numFmtId="179" fontId="12" fillId="0" borderId="12" xfId="62" applyNumberFormat="1" applyFont="1" applyBorder="1" applyAlignment="1">
      <alignment vertical="center" wrapText="1"/>
    </xf>
    <xf numFmtId="179" fontId="2" fillId="0" borderId="11" xfId="62" applyNumberFormat="1" applyFont="1" applyBorder="1" applyAlignment="1">
      <alignment vertical="center" wrapText="1"/>
    </xf>
    <xf numFmtId="179" fontId="2" fillId="0" borderId="12" xfId="62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179" fontId="1" fillId="0" borderId="12" xfId="62" applyNumberFormat="1" applyFont="1" applyBorder="1" applyAlignment="1">
      <alignment vertical="center" wrapText="1"/>
    </xf>
    <xf numFmtId="173" fontId="2" fillId="0" borderId="12" xfId="6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3" fontId="1" fillId="0" borderId="12" xfId="62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3" fontId="1" fillId="0" borderId="12" xfId="6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tabSelected="1" zoomScale="130" zoomScaleNormal="130" zoomScalePageLayoutView="0" workbookViewId="0" topLeftCell="A1">
      <selection activeCell="L6" sqref="L6"/>
    </sheetView>
  </sheetViews>
  <sheetFormatPr defaultColWidth="9.00390625" defaultRowHeight="12.75"/>
  <cols>
    <col min="1" max="1" width="7.125" style="2" customWidth="1"/>
    <col min="2" max="2" width="9.00390625" style="2" customWidth="1"/>
    <col min="3" max="3" width="20.625" style="2" customWidth="1"/>
    <col min="4" max="5" width="9.125" style="2" customWidth="1"/>
    <col min="6" max="6" width="18.625" style="2" customWidth="1"/>
    <col min="7" max="7" width="6.875" style="2" customWidth="1"/>
    <col min="8" max="8" width="10.25390625" style="2" customWidth="1"/>
    <col min="9" max="9" width="11.25390625" style="2" customWidth="1"/>
  </cols>
  <sheetData>
    <row r="1" spans="1:9" s="34" customFormat="1" ht="15" customHeight="1">
      <c r="A1" s="31"/>
      <c r="B1" s="31"/>
      <c r="C1" s="31"/>
      <c r="D1" s="31"/>
      <c r="E1" s="32" t="s">
        <v>15</v>
      </c>
      <c r="F1" s="31"/>
      <c r="G1" s="31"/>
      <c r="H1" s="31"/>
      <c r="I1" s="33" t="s">
        <v>39</v>
      </c>
    </row>
    <row r="2" spans="1:9" s="34" customFormat="1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s="34" customFormat="1" ht="9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s="12" customFormat="1" ht="63.75" customHeight="1">
      <c r="A4" s="11" t="s">
        <v>9</v>
      </c>
      <c r="B4" s="56" t="s">
        <v>52</v>
      </c>
      <c r="C4" s="56"/>
      <c r="D4" s="56"/>
      <c r="E4" s="56"/>
      <c r="F4" s="56"/>
      <c r="G4" s="56"/>
      <c r="H4" s="56"/>
      <c r="I4" s="56"/>
    </row>
    <row r="5" spans="1:9" s="12" customFormat="1" ht="18.75" customHeight="1">
      <c r="A5" s="57" t="s">
        <v>11</v>
      </c>
      <c r="B5" s="57"/>
      <c r="C5" s="57"/>
      <c r="D5" s="57"/>
      <c r="E5" s="57"/>
      <c r="F5" s="57"/>
      <c r="G5" s="57"/>
      <c r="H5" s="57"/>
      <c r="I5" s="57"/>
    </row>
    <row r="6" spans="1:9" s="13" customFormat="1" ht="18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9" ht="69.75" customHeight="1">
      <c r="A7" s="7" t="s">
        <v>3</v>
      </c>
      <c r="B7" s="59" t="s">
        <v>40</v>
      </c>
      <c r="C7" s="60"/>
      <c r="D7" s="59" t="s">
        <v>1</v>
      </c>
      <c r="E7" s="61"/>
      <c r="F7" s="60"/>
      <c r="G7" s="8" t="s">
        <v>4</v>
      </c>
      <c r="H7" s="7" t="s">
        <v>2</v>
      </c>
      <c r="I7" s="7" t="s">
        <v>5</v>
      </c>
    </row>
    <row r="8" spans="1:9" ht="80.25" customHeight="1">
      <c r="A8" s="35">
        <v>1</v>
      </c>
      <c r="B8" s="62" t="s">
        <v>41</v>
      </c>
      <c r="C8" s="63"/>
      <c r="D8" s="62" t="s">
        <v>42</v>
      </c>
      <c r="E8" s="63"/>
      <c r="F8" s="64"/>
      <c r="G8" s="35">
        <v>1</v>
      </c>
      <c r="H8" s="36">
        <f>5983*0.7*1.3*0.85*0.3</f>
        <v>1388.3551499999999</v>
      </c>
      <c r="I8" s="37">
        <f>1*1388</f>
        <v>1388</v>
      </c>
    </row>
    <row r="9" spans="1:9" ht="18" customHeight="1">
      <c r="A9" s="38"/>
      <c r="B9" s="65" t="s">
        <v>43</v>
      </c>
      <c r="C9" s="66"/>
      <c r="D9" s="65" t="s">
        <v>44</v>
      </c>
      <c r="E9" s="66"/>
      <c r="F9" s="67"/>
      <c r="G9" s="38">
        <v>1</v>
      </c>
      <c r="H9" s="39">
        <f>2360*0.3</f>
        <v>708</v>
      </c>
      <c r="I9" s="40">
        <f>1*708</f>
        <v>708</v>
      </c>
    </row>
    <row r="10" spans="1:9" ht="58.5" customHeight="1">
      <c r="A10" s="6">
        <v>2</v>
      </c>
      <c r="B10" s="68" t="s">
        <v>45</v>
      </c>
      <c r="C10" s="69"/>
      <c r="D10" s="70" t="s">
        <v>53</v>
      </c>
      <c r="E10" s="71"/>
      <c r="F10" s="72"/>
      <c r="G10" s="6">
        <v>0.021</v>
      </c>
      <c r="H10" s="14">
        <f>1683*1.2*0.85</f>
        <v>1716.6599999999999</v>
      </c>
      <c r="I10" s="41">
        <f>0.021*1717</f>
        <v>36.057</v>
      </c>
    </row>
    <row r="11" spans="1:9" ht="15.75" customHeight="1">
      <c r="A11" s="5"/>
      <c r="B11" s="73"/>
      <c r="C11" s="74"/>
      <c r="D11" s="75" t="s">
        <v>6</v>
      </c>
      <c r="E11" s="76"/>
      <c r="F11" s="76"/>
      <c r="G11" s="76"/>
      <c r="H11" s="77"/>
      <c r="I11" s="42">
        <f>I8+I10</f>
        <v>1424.057</v>
      </c>
    </row>
    <row r="12" spans="1:9" ht="13.5" customHeight="1">
      <c r="A12" s="6"/>
      <c r="B12" s="78"/>
      <c r="C12" s="79"/>
      <c r="D12" s="80" t="s">
        <v>7</v>
      </c>
      <c r="E12" s="81"/>
      <c r="F12" s="81"/>
      <c r="G12" s="81"/>
      <c r="H12" s="82"/>
      <c r="I12" s="43">
        <f>I9</f>
        <v>708</v>
      </c>
    </row>
    <row r="13" spans="1:9" ht="39" customHeight="1">
      <c r="A13" s="5">
        <v>3</v>
      </c>
      <c r="B13" s="68" t="s">
        <v>46</v>
      </c>
      <c r="C13" s="69"/>
      <c r="D13" s="70" t="s">
        <v>47</v>
      </c>
      <c r="E13" s="71"/>
      <c r="F13" s="72"/>
      <c r="G13" s="5">
        <v>2</v>
      </c>
      <c r="H13" s="44">
        <v>15</v>
      </c>
      <c r="I13" s="42">
        <f>G13*H13</f>
        <v>30</v>
      </c>
    </row>
    <row r="14" spans="1:9" ht="15.75" customHeight="1">
      <c r="A14" s="4">
        <v>4</v>
      </c>
      <c r="B14" s="83" t="s">
        <v>48</v>
      </c>
      <c r="C14" s="84"/>
      <c r="D14" s="83" t="s">
        <v>22</v>
      </c>
      <c r="E14" s="85"/>
      <c r="F14" s="85"/>
      <c r="G14" s="85"/>
      <c r="H14" s="84"/>
      <c r="I14" s="45"/>
    </row>
    <row r="15" spans="1:9" ht="12.75" customHeight="1">
      <c r="A15" s="5"/>
      <c r="B15" s="86" t="s">
        <v>49</v>
      </c>
      <c r="C15" s="87"/>
      <c r="D15" s="86" t="s">
        <v>54</v>
      </c>
      <c r="E15" s="88"/>
      <c r="F15" s="88"/>
      <c r="G15" s="88"/>
      <c r="H15" s="87"/>
      <c r="I15" s="42">
        <f>I11*0.1125</f>
        <v>160.2064125</v>
      </c>
    </row>
    <row r="16" spans="1:9" ht="17.25" customHeight="1">
      <c r="A16" s="4">
        <v>5</v>
      </c>
      <c r="B16" s="83" t="s">
        <v>12</v>
      </c>
      <c r="C16" s="84"/>
      <c r="D16" s="83" t="s">
        <v>8</v>
      </c>
      <c r="E16" s="85"/>
      <c r="F16" s="85"/>
      <c r="G16" s="85"/>
      <c r="H16" s="84"/>
      <c r="I16" s="45"/>
    </row>
    <row r="17" spans="1:9" ht="12.75" customHeight="1">
      <c r="A17" s="5"/>
      <c r="B17" s="86" t="s">
        <v>13</v>
      </c>
      <c r="C17" s="87"/>
      <c r="D17" s="86" t="s">
        <v>55</v>
      </c>
      <c r="E17" s="88"/>
      <c r="F17" s="88"/>
      <c r="G17" s="88"/>
      <c r="H17" s="87"/>
      <c r="I17" s="42">
        <f>(1424+160)*0.06*2.5</f>
        <v>237.59999999999997</v>
      </c>
    </row>
    <row r="18" spans="1:9" s="48" customFormat="1" ht="12.75" customHeight="1">
      <c r="A18" s="46"/>
      <c r="B18" s="47"/>
      <c r="D18" s="95" t="s">
        <v>50</v>
      </c>
      <c r="E18" s="96"/>
      <c r="F18" s="96"/>
      <c r="G18" s="96"/>
      <c r="H18" s="97"/>
      <c r="I18" s="49">
        <f>SUM(I11:I17)</f>
        <v>2559.8634125</v>
      </c>
    </row>
    <row r="19" spans="1:9" ht="18" customHeight="1">
      <c r="A19" s="6">
        <v>6</v>
      </c>
      <c r="B19" s="98" t="s">
        <v>14</v>
      </c>
      <c r="C19" s="98"/>
      <c r="D19" s="98"/>
      <c r="E19" s="98"/>
      <c r="F19" s="98"/>
      <c r="G19" s="99" t="s">
        <v>56</v>
      </c>
      <c r="H19" s="100"/>
      <c r="I19" s="50">
        <f>2560*1.08</f>
        <v>2764.8</v>
      </c>
    </row>
    <row r="20" spans="1:9" ht="16.5" customHeight="1">
      <c r="A20" s="51">
        <v>7</v>
      </c>
      <c r="B20" s="68" t="s">
        <v>29</v>
      </c>
      <c r="C20" s="101"/>
      <c r="D20" s="101"/>
      <c r="E20" s="101"/>
      <c r="F20" s="69"/>
      <c r="G20" s="102" t="s">
        <v>57</v>
      </c>
      <c r="H20" s="103"/>
      <c r="I20" s="52">
        <f>2764.8*4.66</f>
        <v>12883.968</v>
      </c>
    </row>
    <row r="21" spans="1:9" s="48" customFormat="1" ht="18" customHeight="1">
      <c r="A21" s="53">
        <v>8</v>
      </c>
      <c r="B21" s="89" t="s">
        <v>51</v>
      </c>
      <c r="C21" s="89"/>
      <c r="D21" s="89"/>
      <c r="E21" s="89"/>
      <c r="F21" s="89"/>
      <c r="G21" s="90" t="s">
        <v>58</v>
      </c>
      <c r="H21" s="91"/>
      <c r="I21" s="52">
        <f>12883.97*0.65</f>
        <v>8374.5805</v>
      </c>
    </row>
    <row r="22" spans="1:9" s="2" customFormat="1" ht="18.75" customHeight="1">
      <c r="A22" s="92" t="s">
        <v>10</v>
      </c>
      <c r="B22" s="93"/>
      <c r="C22" s="93"/>
      <c r="D22" s="93"/>
      <c r="E22" s="93"/>
      <c r="F22" s="93"/>
      <c r="G22" s="93"/>
      <c r="H22" s="94"/>
      <c r="I22" s="54">
        <f>I21</f>
        <v>8374.5805</v>
      </c>
    </row>
    <row r="23" spans="1:9" s="16" customFormat="1" ht="21" customHeight="1">
      <c r="A23" s="15" t="s">
        <v>59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/>
      <c r="E25"/>
      <c r="F25"/>
      <c r="H25" s="25"/>
      <c r="I25" s="9"/>
    </row>
    <row r="26" spans="4:9" ht="12" customHeight="1">
      <c r="D26"/>
      <c r="E26"/>
      <c r="F26"/>
      <c r="H26" s="25"/>
      <c r="I26" s="9"/>
    </row>
    <row r="27" spans="4:9" ht="12" customHeight="1">
      <c r="D27"/>
      <c r="E27"/>
      <c r="F27"/>
      <c r="H27" s="25"/>
      <c r="I27" s="9"/>
    </row>
  </sheetData>
  <sheetProtection/>
  <mergeCells count="34">
    <mergeCell ref="B21:F21"/>
    <mergeCell ref="G21:H21"/>
    <mergeCell ref="A22:H22"/>
    <mergeCell ref="B17:C17"/>
    <mergeCell ref="D17:H17"/>
    <mergeCell ref="D18:H18"/>
    <mergeCell ref="B19:F19"/>
    <mergeCell ref="G19:H19"/>
    <mergeCell ref="B20:F20"/>
    <mergeCell ref="G20:H20"/>
    <mergeCell ref="B14:C14"/>
    <mergeCell ref="D14:H14"/>
    <mergeCell ref="B15:C15"/>
    <mergeCell ref="D15:H15"/>
    <mergeCell ref="B16:C16"/>
    <mergeCell ref="D16:H16"/>
    <mergeCell ref="B11:C11"/>
    <mergeCell ref="D11:H11"/>
    <mergeCell ref="B12:C12"/>
    <mergeCell ref="D12:H12"/>
    <mergeCell ref="B13:C13"/>
    <mergeCell ref="D13:F13"/>
    <mergeCell ref="B8:C8"/>
    <mergeCell ref="D8:F8"/>
    <mergeCell ref="B9:C9"/>
    <mergeCell ref="D9:F9"/>
    <mergeCell ref="B10:C10"/>
    <mergeCell ref="D10:F10"/>
    <mergeCell ref="A2:I2"/>
    <mergeCell ref="B4:I4"/>
    <mergeCell ref="A5:I5"/>
    <mergeCell ref="A6:I6"/>
    <mergeCell ref="B7:C7"/>
    <mergeCell ref="D7:F7"/>
  </mergeCells>
  <printOptions/>
  <pageMargins left="0.8267716535433072" right="0.15748031496062992" top="0.3937007874015748" bottom="0.1968503937007874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</row>
    <row r="3" ht="7.5" customHeight="1"/>
    <row r="4" spans="1:9" s="12" customFormat="1" ht="64.5" customHeight="1">
      <c r="A4" s="11" t="s">
        <v>9</v>
      </c>
      <c r="B4" s="56" t="s">
        <v>38</v>
      </c>
      <c r="C4" s="56"/>
      <c r="D4" s="56"/>
      <c r="E4" s="56"/>
      <c r="F4" s="56"/>
      <c r="G4" s="56"/>
      <c r="H4" s="56"/>
      <c r="I4" s="56"/>
    </row>
    <row r="5" spans="1:9" s="12" customFormat="1" ht="18" customHeight="1">
      <c r="A5" s="57" t="s">
        <v>11</v>
      </c>
      <c r="B5" s="57"/>
      <c r="C5" s="57"/>
      <c r="D5" s="57"/>
      <c r="E5" s="57"/>
      <c r="F5" s="57"/>
      <c r="G5" s="57"/>
      <c r="H5" s="57"/>
      <c r="I5" s="57"/>
    </row>
    <row r="6" spans="1:9" s="13" customFormat="1" ht="18.75" customHeight="1">
      <c r="A6" s="58"/>
      <c r="B6" s="58"/>
      <c r="C6" s="58"/>
      <c r="D6" s="58"/>
      <c r="E6" s="58"/>
      <c r="F6" s="58"/>
      <c r="G6" s="58"/>
      <c r="H6" s="58"/>
      <c r="I6" s="58"/>
    </row>
    <row r="7" spans="1:14" ht="47.25" customHeight="1">
      <c r="A7" s="7" t="s">
        <v>3</v>
      </c>
      <c r="B7" s="59" t="s">
        <v>16</v>
      </c>
      <c r="C7" s="60"/>
      <c r="D7" s="59" t="s">
        <v>1</v>
      </c>
      <c r="E7" s="61"/>
      <c r="F7" s="60"/>
      <c r="G7" s="8" t="s">
        <v>4</v>
      </c>
      <c r="H7" s="7" t="s">
        <v>2</v>
      </c>
      <c r="I7" s="7" t="s">
        <v>5</v>
      </c>
      <c r="N7" t="s">
        <v>17</v>
      </c>
    </row>
    <row r="8" spans="1:9" ht="45" customHeight="1">
      <c r="A8" s="6">
        <v>1</v>
      </c>
      <c r="B8" s="70" t="s">
        <v>27</v>
      </c>
      <c r="C8" s="72"/>
      <c r="D8" s="70" t="s">
        <v>30</v>
      </c>
      <c r="E8" s="71"/>
      <c r="F8" s="72"/>
      <c r="G8" s="6">
        <v>10</v>
      </c>
      <c r="H8" s="14">
        <f>111*1.3*0.85</f>
        <v>122.655</v>
      </c>
      <c r="I8" s="27">
        <f>10*123</f>
        <v>1230</v>
      </c>
    </row>
    <row r="9" spans="1:9" ht="45.75" customHeight="1">
      <c r="A9" s="18">
        <v>2</v>
      </c>
      <c r="B9" s="70" t="s">
        <v>28</v>
      </c>
      <c r="C9" s="72"/>
      <c r="D9" s="71" t="s">
        <v>31</v>
      </c>
      <c r="E9" s="71"/>
      <c r="F9" s="71"/>
      <c r="G9" s="6">
        <v>0.1</v>
      </c>
      <c r="H9" s="19">
        <f>362*0.85</f>
        <v>307.7</v>
      </c>
      <c r="I9" s="27">
        <f>0.1*308</f>
        <v>30.8</v>
      </c>
    </row>
    <row r="10" spans="1:9" ht="56.25" customHeight="1">
      <c r="A10" s="5">
        <v>3</v>
      </c>
      <c r="B10" s="70" t="s">
        <v>20</v>
      </c>
      <c r="C10" s="72"/>
      <c r="D10" s="70" t="s">
        <v>24</v>
      </c>
      <c r="E10" s="71"/>
      <c r="F10" s="72"/>
      <c r="G10" s="5">
        <v>0.1</v>
      </c>
      <c r="H10" s="20">
        <f>122*1.1</f>
        <v>134.20000000000002</v>
      </c>
      <c r="I10" s="28">
        <f>0.1*134</f>
        <v>13.4</v>
      </c>
    </row>
    <row r="11" spans="1:9" ht="48.75" customHeight="1">
      <c r="A11" s="5">
        <v>4</v>
      </c>
      <c r="B11" s="105" t="s">
        <v>21</v>
      </c>
      <c r="C11" s="106"/>
      <c r="D11" s="70" t="s">
        <v>23</v>
      </c>
      <c r="E11" s="71"/>
      <c r="F11" s="72"/>
      <c r="G11" s="5">
        <v>0.1</v>
      </c>
      <c r="H11" s="20">
        <f>122*1.1*0.4</f>
        <v>53.68000000000001</v>
      </c>
      <c r="I11" s="28">
        <f>0.1*54</f>
        <v>5.4</v>
      </c>
    </row>
    <row r="12" spans="1:9" ht="31.5" customHeight="1">
      <c r="A12" s="5">
        <v>5</v>
      </c>
      <c r="B12" s="98" t="s">
        <v>18</v>
      </c>
      <c r="C12" s="98"/>
      <c r="D12" s="98" t="s">
        <v>32</v>
      </c>
      <c r="E12" s="98"/>
      <c r="F12" s="98"/>
      <c r="G12" s="6">
        <v>1</v>
      </c>
      <c r="H12" s="14">
        <v>128</v>
      </c>
      <c r="I12" s="28">
        <f>G12*H12</f>
        <v>128</v>
      </c>
    </row>
    <row r="13" spans="1:9" ht="15" customHeight="1">
      <c r="A13" s="6"/>
      <c r="B13" s="78"/>
      <c r="C13" s="79"/>
      <c r="D13" s="80" t="s">
        <v>6</v>
      </c>
      <c r="E13" s="81"/>
      <c r="F13" s="81"/>
      <c r="G13" s="81"/>
      <c r="H13" s="82"/>
      <c r="I13" s="27">
        <f>I8+I9</f>
        <v>1260.8</v>
      </c>
    </row>
    <row r="14" spans="1:9" ht="15.75" customHeight="1">
      <c r="A14" s="6"/>
      <c r="B14" s="78"/>
      <c r="C14" s="79"/>
      <c r="D14" s="80" t="s">
        <v>7</v>
      </c>
      <c r="E14" s="81"/>
      <c r="F14" s="81"/>
      <c r="G14" s="81"/>
      <c r="H14" s="82"/>
      <c r="I14" s="27">
        <f>I10+I11+I12-1</f>
        <v>145.8</v>
      </c>
    </row>
    <row r="15" spans="1:9" ht="12.75" customHeight="1">
      <c r="A15" s="4">
        <v>6</v>
      </c>
      <c r="B15" s="83" t="s">
        <v>25</v>
      </c>
      <c r="C15" s="84"/>
      <c r="D15" s="83" t="s">
        <v>22</v>
      </c>
      <c r="E15" s="85"/>
      <c r="F15" s="85"/>
      <c r="G15" s="85"/>
      <c r="H15" s="84"/>
      <c r="I15" s="21"/>
    </row>
    <row r="16" spans="1:9" ht="17.25" customHeight="1">
      <c r="A16" s="5"/>
      <c r="B16" s="86" t="s">
        <v>26</v>
      </c>
      <c r="C16" s="87"/>
      <c r="D16" s="86" t="s">
        <v>33</v>
      </c>
      <c r="E16" s="88"/>
      <c r="F16" s="88"/>
      <c r="G16" s="88"/>
      <c r="H16" s="87"/>
      <c r="I16" s="28">
        <f>I13*0.1125</f>
        <v>141.84</v>
      </c>
    </row>
    <row r="17" spans="1:9" ht="16.5" customHeight="1">
      <c r="A17" s="4">
        <v>7</v>
      </c>
      <c r="B17" s="83" t="s">
        <v>12</v>
      </c>
      <c r="C17" s="84"/>
      <c r="D17" s="83" t="s">
        <v>8</v>
      </c>
      <c r="E17" s="85"/>
      <c r="F17" s="85"/>
      <c r="G17" s="85"/>
      <c r="H17" s="84"/>
      <c r="I17" s="21"/>
    </row>
    <row r="18" spans="1:9" s="1" customFormat="1" ht="12.75" customHeight="1">
      <c r="A18" s="5"/>
      <c r="B18" s="86" t="s">
        <v>13</v>
      </c>
      <c r="C18" s="87"/>
      <c r="D18" s="86" t="s">
        <v>34</v>
      </c>
      <c r="E18" s="88"/>
      <c r="F18" s="88"/>
      <c r="G18" s="88"/>
      <c r="H18" s="87"/>
      <c r="I18" s="28">
        <f>(1261+142)*0.06*2.5</f>
        <v>210.45</v>
      </c>
    </row>
    <row r="19" spans="1:9" s="1" customFormat="1" ht="18" customHeight="1">
      <c r="A19" s="22"/>
      <c r="B19" s="23"/>
      <c r="C19" s="24"/>
      <c r="D19" s="80" t="s">
        <v>19</v>
      </c>
      <c r="E19" s="81"/>
      <c r="F19" s="81"/>
      <c r="G19" s="81"/>
      <c r="H19" s="82"/>
      <c r="I19" s="27">
        <f>SUM(I13:I18)</f>
        <v>1758.8899999999999</v>
      </c>
    </row>
    <row r="20" spans="1:9" s="1" customFormat="1" ht="17.25" customHeight="1">
      <c r="A20" s="6">
        <v>8</v>
      </c>
      <c r="B20" s="98" t="s">
        <v>14</v>
      </c>
      <c r="C20" s="98"/>
      <c r="D20" s="98"/>
      <c r="E20" s="98"/>
      <c r="F20" s="98"/>
      <c r="G20" s="99" t="s">
        <v>35</v>
      </c>
      <c r="H20" s="100"/>
      <c r="I20" s="27">
        <f>I19*1.08</f>
        <v>1899.6012</v>
      </c>
    </row>
    <row r="21" spans="1:9" s="26" customFormat="1" ht="15" customHeight="1">
      <c r="A21" s="6">
        <v>9</v>
      </c>
      <c r="B21" s="68" t="s">
        <v>29</v>
      </c>
      <c r="C21" s="101"/>
      <c r="D21" s="101"/>
      <c r="E21" s="101"/>
      <c r="F21" s="69"/>
      <c r="G21" s="102" t="s">
        <v>36</v>
      </c>
      <c r="H21" s="103"/>
      <c r="I21" s="29">
        <f>I20*4.66+2</f>
        <v>8854.141592</v>
      </c>
    </row>
    <row r="22" spans="1:9" s="2" customFormat="1" ht="15.75" customHeight="1">
      <c r="A22" s="92" t="s">
        <v>10</v>
      </c>
      <c r="B22" s="93"/>
      <c r="C22" s="93"/>
      <c r="D22" s="93"/>
      <c r="E22" s="93"/>
      <c r="F22" s="93"/>
      <c r="G22" s="93"/>
      <c r="H22" s="94"/>
      <c r="I22" s="17">
        <f>I21</f>
        <v>8854.141592</v>
      </c>
    </row>
    <row r="23" spans="1:9" s="16" customFormat="1" ht="21" customHeight="1">
      <c r="A23" s="15" t="s">
        <v>37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0"/>
      <c r="E25" s="30"/>
      <c r="F25" s="30"/>
      <c r="H25" s="25"/>
      <c r="I25" s="9"/>
    </row>
    <row r="26" spans="4:9" ht="12" customHeight="1">
      <c r="D26" s="30"/>
      <c r="E26" s="30"/>
      <c r="F26" s="30"/>
      <c r="H26" s="25"/>
      <c r="I26" s="9"/>
    </row>
    <row r="27" spans="4:9" ht="12" customHeight="1">
      <c r="D27" s="30"/>
      <c r="E27" s="30"/>
      <c r="F27" s="30"/>
      <c r="H27" s="25"/>
      <c r="I27" s="9"/>
    </row>
    <row r="28" spans="4:9" ht="12" customHeight="1">
      <c r="D28" s="30"/>
      <c r="E28" s="30"/>
      <c r="F28" s="30"/>
      <c r="H28" s="25"/>
      <c r="I28" s="9"/>
    </row>
    <row r="29" spans="4:9" ht="12" customHeight="1">
      <c r="D29" s="30"/>
      <c r="E29" s="30"/>
      <c r="F29" s="30"/>
      <c r="H29" s="25"/>
      <c r="I29" s="9"/>
    </row>
    <row r="30" spans="1:9" s="16" customFormat="1" ht="14.25" customHeight="1">
      <c r="A30" s="15"/>
      <c r="B30" s="15"/>
      <c r="C30" s="15"/>
      <c r="D30" s="30"/>
      <c r="E30" s="30"/>
      <c r="F30" s="30"/>
      <c r="G30" s="15"/>
      <c r="H30" s="15"/>
      <c r="I30" s="15"/>
    </row>
  </sheetData>
  <sheetProtection/>
  <mergeCells count="34"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8:C8"/>
    <mergeCell ref="D8:F8"/>
    <mergeCell ref="B9:C9"/>
    <mergeCell ref="D9:F9"/>
    <mergeCell ref="B10:C10"/>
    <mergeCell ref="D10:F10"/>
    <mergeCell ref="A2:I2"/>
    <mergeCell ref="B4:I4"/>
    <mergeCell ref="A5:I5"/>
    <mergeCell ref="A6:I6"/>
    <mergeCell ref="B7:C7"/>
    <mergeCell ref="D7:F7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2020-12-18T05:27:33Z</cp:lastPrinted>
  <dcterms:created xsi:type="dcterms:W3CDTF">2010-04-27T06:30:45Z</dcterms:created>
  <dcterms:modified xsi:type="dcterms:W3CDTF">2021-10-05T04:15:46Z</dcterms:modified>
  <cp:category/>
  <cp:version/>
  <cp:contentType/>
  <cp:contentStatus/>
</cp:coreProperties>
</file>