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og-41\внешняя\1.ЗАКУПКИ_с_05.2020\212. ПИР 1-6 Трубосварочная\"/>
    </mc:Choice>
  </mc:AlternateContent>
  <bookViews>
    <workbookView xWindow="0" yWindow="0" windowWidth="28800" windowHeight="12345"/>
  </bookViews>
  <sheets>
    <sheet name="смета ГЕОЛОГИЯ" sheetId="1" r:id="rId1"/>
  </sheets>
  <calcPr calcId="152511"/>
</workbook>
</file>

<file path=xl/calcChain.xml><?xml version="1.0" encoding="utf-8"?>
<calcChain xmlns="http://schemas.openxmlformats.org/spreadsheetml/2006/main">
  <c r="G8" i="1" l="1"/>
  <c r="G9" i="1"/>
  <c r="G10" i="1"/>
  <c r="G7" i="1"/>
  <c r="E17" i="1" l="1"/>
  <c r="F10" i="1" l="1"/>
  <c r="F9" i="1"/>
  <c r="F8" i="1"/>
  <c r="F7" i="1"/>
  <c r="G17" i="1" l="1"/>
  <c r="G11" i="1"/>
  <c r="G12" i="1"/>
  <c r="G13" i="1"/>
  <c r="G14" i="1"/>
  <c r="G15" i="1"/>
  <c r="G16" i="1" l="1"/>
  <c r="F18" i="1" s="1"/>
  <c r="G18" i="1" s="1"/>
  <c r="G19" i="1" s="1"/>
  <c r="F20" i="1" s="1"/>
  <c r="G20" i="1" l="1"/>
  <c r="G21" i="1" s="1"/>
  <c r="F22" i="1"/>
  <c r="G22" i="1" s="1"/>
  <c r="F24" i="1" l="1"/>
  <c r="G24" i="1" s="1"/>
  <c r="G25" i="1" s="1"/>
  <c r="F26" i="1" l="1"/>
  <c r="G26" i="1" l="1"/>
  <c r="G27" i="1" s="1"/>
  <c r="G28" i="1" s="1"/>
  <c r="E28" i="1" l="1"/>
  <c r="G29" i="1"/>
</calcChain>
</file>

<file path=xl/sharedStrings.xml><?xml version="1.0" encoding="utf-8"?>
<sst xmlns="http://schemas.openxmlformats.org/spreadsheetml/2006/main" count="86" uniqueCount="75">
  <si>
    <t>№ п/п</t>
  </si>
  <si>
    <t>Виды работ</t>
  </si>
  <si>
    <t>Ед.изм.</t>
  </si>
  <si>
    <t>Кол-во</t>
  </si>
  <si>
    <t>1</t>
  </si>
  <si>
    <t>2</t>
  </si>
  <si>
    <t>3</t>
  </si>
  <si>
    <t>ИТОГО полевых работ:</t>
  </si>
  <si>
    <t>4</t>
  </si>
  <si>
    <t>Полный комплекс определения физических свойств гнилистых грунтов за исключ.ситового метода при гран.анализе</t>
  </si>
  <si>
    <t>СБЦ на лаборат работы т. 63 §9</t>
  </si>
  <si>
    <t>5</t>
  </si>
  <si>
    <t>проб.</t>
  </si>
  <si>
    <t>6</t>
  </si>
  <si>
    <t>Гранулометрический анализ ситовым методом</t>
  </si>
  <si>
    <t>Т64 §9</t>
  </si>
  <si>
    <t>7</t>
  </si>
  <si>
    <t>Стандартный анализ воды</t>
  </si>
  <si>
    <t>8</t>
  </si>
  <si>
    <t>Камеральная обработка материалов буровых работ</t>
  </si>
  <si>
    <t>п. м.</t>
  </si>
  <si>
    <t>9</t>
  </si>
  <si>
    <t>Камеральная обработка данных лабораторных исследований</t>
  </si>
  <si>
    <t>Т86§1</t>
  </si>
  <si>
    <t>%</t>
  </si>
  <si>
    <t>10</t>
  </si>
  <si>
    <t>Составление инженерно-геологического отчета</t>
  </si>
  <si>
    <t>ВСЕГО камеральных работ:</t>
  </si>
  <si>
    <t>11</t>
  </si>
  <si>
    <t>Внутренний транспорт</t>
  </si>
  <si>
    <t>12</t>
  </si>
  <si>
    <t>Внешний транспорт</t>
  </si>
  <si>
    <t>Т5§1</t>
  </si>
  <si>
    <t>13</t>
  </si>
  <si>
    <t>Организация и ликвидация работ</t>
  </si>
  <si>
    <t>15</t>
  </si>
  <si>
    <t>ИТОГО прочих расходов:</t>
  </si>
  <si>
    <t>14</t>
  </si>
  <si>
    <t>ИТОГО по смете:</t>
  </si>
  <si>
    <t>ВСЕГО по смете (без НДС):</t>
  </si>
  <si>
    <t xml:space="preserve">п. м. </t>
  </si>
  <si>
    <t>ИТОГО лабораторных работ:</t>
  </si>
  <si>
    <t>Цена. руб.</t>
  </si>
  <si>
    <t>Т 63. §11+§17. за искл. Т63§1;Т6§3;Т62 §5 Т64 §12</t>
  </si>
  <si>
    <t>Т.73. §2</t>
  </si>
  <si>
    <t>Глава 21 камеральн.обработка Т82 § 1 : к=1.2 п.З</t>
  </si>
  <si>
    <t>П 13 (6x2.5)</t>
  </si>
  <si>
    <t>ИТОГО камеральных работ:</t>
  </si>
  <si>
    <t xml:space="preserve">Районный коэффициент </t>
  </si>
  <si>
    <t>Т3</t>
  </si>
  <si>
    <t>скв.</t>
  </si>
  <si>
    <t>мон.</t>
  </si>
  <si>
    <t>-</t>
  </si>
  <si>
    <t>Заказчик: АО «Челябинскгоргаз»</t>
  </si>
  <si>
    <t>на производство инженерно-геологических изысканий</t>
  </si>
  <si>
    <t>Колонковое бурение скважин диаметром до 160мм. глуб. до 15м. с отбором керна. категории II - 38.4x0.9x0.85х1.3</t>
  </si>
  <si>
    <t>категории III - 42.6x0.9x0.85х1.3</t>
  </si>
  <si>
    <t>Отбор монолитов грунтов из скважин глубиной до 10м 22.9x0.85х1,3</t>
  </si>
  <si>
    <t>Плановая и высотная привязки выработок II категории при расстоянии до 50м 8.5x0.5x0.85х1.3</t>
  </si>
  <si>
    <t>Т 87. §1.- прим.п.4 Кат. сложности 2 К-1,3</t>
  </si>
  <si>
    <t>СБЦ на инженерно-геологические работы Т4§3</t>
  </si>
  <si>
    <t>СМЕТА №1.1</t>
  </si>
  <si>
    <t>Т 17                                   К-0.9 прим. к табл. 17          К-0.85 п.14                                                                                                                                                                                                                                                                                                                                        
К=1.3 т.2</t>
  </si>
  <si>
    <t>СБЦ на инженерно-геологические изыск. Т 93 §2.3 К-0.5 прим. п.1 
К=0.85 п.14, К=1.3 т.2</t>
  </si>
  <si>
    <t>Т57. §1 
К=0.85 п.14, К=1.3 т.2</t>
  </si>
  <si>
    <t>Справочник базовых цен, 1999</t>
  </si>
  <si>
    <t>Сумма, 
тыс. руб.</t>
  </si>
  <si>
    <t xml:space="preserve">&lt;Письмо&gt; Минстроя России от 22.01.2021 N 1886-ИФ/09  Инфляц.Кф </t>
  </si>
  <si>
    <t>Д.И. Уварова</t>
  </si>
  <si>
    <t>О.А. Рыжикова</t>
  </si>
  <si>
    <t>Сокращ. комплекс физико-механических свойств грунтов при консолидир. срезе и компрессион. испытаниях</t>
  </si>
  <si>
    <t xml:space="preserve">Объект: </t>
  </si>
  <si>
    <t>Газоснабжение жилых домов по ул. Грузовая, 1-я-6-я Трубосварочная пос. Мясокомбината в Ленинском районе г. Челябинска</t>
  </si>
  <si>
    <t>Составил: Инженер по проектно-сметной работе ОНССГ</t>
  </si>
  <si>
    <t>Проверил: Начальник отдела ОНССГ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</si>
</sst>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₽_-;\-* #,##0.00\ _₽_-;_-* &quot;-&quot;??\ _₽_-;_-@_-"/>
    <numFmt numFmtId="164" formatCode="0.000"/>
    <numFmt numFmtId="165" formatCode="_-* #,##0.0\ _₽_-;\-* #,##0.0\ _₽_-;_-* &quot;-&quot;??\ _₽_-;_-@_-"/>
    <numFmt numFmtId="166" formatCode="_-* #,##0\ _₽_-;\-* #,##0\ _₽_-;_-* &quot;-&quot;??\ _₽_-;_-@_-"/>
    <numFmt numFmtId="167" formatCode="_-* #,##0.00_р_._-;\-* #,##0.00_р_._-;_-* \-??_р_._-;_-@_-"/>
  </numFmts>
  <fonts count="13" x14ac:knownFonts="1">
    <font>
      <sz val="10"/>
      <name val="Arial"/>
    </font>
    <font>
      <sz val="10"/>
      <name val="Arial"/>
      <family val="2"/>
      <charset val="204"/>
    </font>
    <font>
      <sz val="10"/>
      <color rgb="FFFF0000"/>
      <name val="Arial"/>
      <family val="2"/>
      <charset val="204"/>
    </font>
    <font>
      <sz val="10"/>
      <name val="Arial Cyr"/>
      <charset val="204"/>
    </font>
    <font>
      <u/>
      <sz val="10"/>
      <color indexed="12"/>
      <name val="Arial Cyr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sz val="7"/>
      <name val="Times New Roman"/>
      <family val="1"/>
      <charset val="204"/>
    </font>
    <font>
      <sz val="9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4" fillId="0" borderId="2" applyNumberFormat="0" applyFill="0" applyBorder="0" applyAlignment="0" applyProtection="0">
      <alignment vertical="top"/>
      <protection locked="0"/>
    </xf>
    <xf numFmtId="0" fontId="3" fillId="0" borderId="2"/>
    <xf numFmtId="167" fontId="3" fillId="0" borderId="2" applyFill="0" applyBorder="0" applyAlignment="0" applyProtection="0"/>
  </cellStyleXfs>
  <cellXfs count="73">
    <xf numFmtId="0" fontId="0" fillId="0" borderId="0" xfId="0"/>
    <xf numFmtId="0" fontId="0" fillId="0" borderId="0" xfId="0" applyAlignment="1">
      <alignment horizontal="center"/>
    </xf>
    <xf numFmtId="1" fontId="0" fillId="0" borderId="0" xfId="0" applyNumberFormat="1"/>
    <xf numFmtId="0" fontId="2" fillId="0" borderId="0" xfId="0" applyFont="1" applyFill="1"/>
    <xf numFmtId="0" fontId="6" fillId="0" borderId="0" xfId="0" applyFont="1"/>
    <xf numFmtId="0" fontId="6" fillId="0" borderId="0" xfId="0" applyFont="1" applyAlignment="1">
      <alignment horizontal="center"/>
    </xf>
    <xf numFmtId="0" fontId="8" fillId="0" borderId="2" xfId="0" applyFont="1" applyBorder="1" applyAlignment="1">
      <alignment vertical="top"/>
    </xf>
    <xf numFmtId="0" fontId="5" fillId="0" borderId="0" xfId="0" applyFont="1"/>
    <xf numFmtId="0" fontId="9" fillId="0" borderId="3" xfId="0" applyFont="1" applyBorder="1" applyAlignment="1">
      <alignment horizontal="left" vertical="center"/>
    </xf>
    <xf numFmtId="0" fontId="9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left" vertical="top" wrapText="1"/>
    </xf>
    <xf numFmtId="0" fontId="9" fillId="0" borderId="5" xfId="0" applyFont="1" applyBorder="1" applyAlignment="1">
      <alignment horizontal="center"/>
    </xf>
    <xf numFmtId="43" fontId="9" fillId="0" borderId="5" xfId="1" applyFont="1" applyBorder="1" applyAlignment="1"/>
    <xf numFmtId="2" fontId="9" fillId="0" borderId="5" xfId="0" applyNumberFormat="1" applyFont="1" applyBorder="1" applyAlignment="1">
      <alignment horizontal="center"/>
    </xf>
    <xf numFmtId="164" fontId="9" fillId="0" borderId="5" xfId="1" applyNumberFormat="1" applyFont="1" applyBorder="1" applyAlignment="1">
      <alignment horizontal="right" wrapText="1"/>
    </xf>
    <xf numFmtId="0" fontId="9" fillId="0" borderId="7" xfId="0" applyFont="1" applyBorder="1" applyAlignment="1">
      <alignment vertical="center" wrapText="1"/>
    </xf>
    <xf numFmtId="0" fontId="9" fillId="0" borderId="8" xfId="0" applyFont="1" applyBorder="1" applyAlignment="1">
      <alignment wrapText="1"/>
    </xf>
    <xf numFmtId="0" fontId="9" fillId="0" borderId="6" xfId="0" applyFont="1" applyBorder="1" applyAlignment="1">
      <alignment horizontal="left" wrapText="1"/>
    </xf>
    <xf numFmtId="0" fontId="9" fillId="0" borderId="6" xfId="0" applyFont="1" applyBorder="1" applyAlignment="1">
      <alignment horizontal="center"/>
    </xf>
    <xf numFmtId="43" fontId="9" fillId="0" borderId="6" xfId="1" applyFont="1" applyBorder="1" applyAlignment="1"/>
    <xf numFmtId="2" fontId="9" fillId="0" borderId="6" xfId="0" applyNumberFormat="1" applyFont="1" applyBorder="1" applyAlignment="1">
      <alignment horizontal="center"/>
    </xf>
    <xf numFmtId="164" fontId="10" fillId="0" borderId="3" xfId="0" applyNumberFormat="1" applyFont="1" applyBorder="1" applyAlignment="1">
      <alignment horizontal="right" wrapText="1"/>
    </xf>
    <xf numFmtId="0" fontId="9" fillId="0" borderId="3" xfId="0" applyFont="1" applyBorder="1" applyAlignment="1">
      <alignment horizontal="left" wrapText="1"/>
    </xf>
    <xf numFmtId="0" fontId="9" fillId="0" borderId="3" xfId="0" applyFont="1" applyBorder="1" applyAlignment="1">
      <alignment horizontal="left" vertical="center" wrapText="1"/>
    </xf>
    <xf numFmtId="43" fontId="9" fillId="0" borderId="3" xfId="1" applyFont="1" applyBorder="1" applyAlignment="1">
      <alignment horizontal="center" vertical="center"/>
    </xf>
    <xf numFmtId="164" fontId="9" fillId="0" borderId="3" xfId="0" applyNumberFormat="1" applyFont="1" applyBorder="1" applyAlignment="1">
      <alignment horizontal="right" vertical="center"/>
    </xf>
    <xf numFmtId="0" fontId="9" fillId="0" borderId="3" xfId="0" applyFont="1" applyBorder="1" applyAlignment="1">
      <alignment horizontal="justify" wrapText="1"/>
    </xf>
    <xf numFmtId="0" fontId="9" fillId="0" borderId="3" xfId="0" applyFont="1" applyBorder="1" applyAlignment="1">
      <alignment horizontal="center"/>
    </xf>
    <xf numFmtId="0" fontId="9" fillId="0" borderId="3" xfId="0" applyFont="1" applyBorder="1" applyAlignment="1">
      <alignment horizontal="left"/>
    </xf>
    <xf numFmtId="43" fontId="9" fillId="0" borderId="3" xfId="1" applyFont="1" applyBorder="1" applyAlignment="1">
      <alignment horizontal="center"/>
    </xf>
    <xf numFmtId="164" fontId="9" fillId="0" borderId="3" xfId="0" applyNumberFormat="1" applyFont="1" applyBorder="1" applyAlignment="1">
      <alignment horizontal="right"/>
    </xf>
    <xf numFmtId="164" fontId="10" fillId="0" borderId="3" xfId="0" applyNumberFormat="1" applyFont="1" applyBorder="1" applyAlignment="1">
      <alignment horizontal="right"/>
    </xf>
    <xf numFmtId="43" fontId="9" fillId="0" borderId="3" xfId="1" applyNumberFormat="1" applyFont="1" applyBorder="1" applyAlignment="1">
      <alignment horizontal="center" vertical="center"/>
    </xf>
    <xf numFmtId="164" fontId="9" fillId="0" borderId="3" xfId="0" applyNumberFormat="1" applyFont="1" applyBorder="1" applyAlignment="1">
      <alignment horizontal="center" vertical="center"/>
    </xf>
    <xf numFmtId="165" fontId="9" fillId="0" borderId="3" xfId="1" applyNumberFormat="1" applyFont="1" applyBorder="1" applyAlignment="1">
      <alignment horizontal="center" vertical="center"/>
    </xf>
    <xf numFmtId="43" fontId="9" fillId="0" borderId="3" xfId="1" applyFont="1" applyBorder="1" applyAlignment="1">
      <alignment horizontal="center" vertical="top"/>
    </xf>
    <xf numFmtId="164" fontId="9" fillId="0" borderId="3" xfId="0" applyNumberFormat="1" applyFont="1" applyBorder="1" applyAlignment="1">
      <alignment horizontal="center" vertical="top"/>
    </xf>
    <xf numFmtId="164" fontId="9" fillId="0" borderId="3" xfId="0" applyNumberFormat="1" applyFont="1" applyBorder="1" applyAlignment="1">
      <alignment horizontal="right" vertical="top"/>
    </xf>
    <xf numFmtId="164" fontId="9" fillId="0" borderId="3" xfId="0" applyNumberFormat="1" applyFont="1" applyBorder="1" applyAlignment="1">
      <alignment horizontal="center"/>
    </xf>
    <xf numFmtId="0" fontId="9" fillId="0" borderId="3" xfId="0" applyFont="1" applyBorder="1" applyAlignment="1">
      <alignment horizontal="left" vertical="top" indent="2"/>
    </xf>
    <xf numFmtId="164" fontId="10" fillId="0" borderId="3" xfId="0" applyNumberFormat="1" applyFont="1" applyBorder="1" applyAlignment="1">
      <alignment horizontal="right" vertical="top" wrapText="1"/>
    </xf>
    <xf numFmtId="0" fontId="9" fillId="0" borderId="3" xfId="0" applyFont="1" applyBorder="1" applyAlignment="1">
      <alignment horizontal="center" vertical="top"/>
    </xf>
    <xf numFmtId="0" fontId="5" fillId="0" borderId="2" xfId="0" applyFont="1" applyBorder="1" applyAlignment="1"/>
    <xf numFmtId="0" fontId="6" fillId="0" borderId="2" xfId="0" applyFont="1" applyBorder="1" applyAlignment="1"/>
    <xf numFmtId="0" fontId="6" fillId="0" borderId="0" xfId="0" quotePrefix="1" applyNumberFormat="1" applyFont="1"/>
    <xf numFmtId="0" fontId="6" fillId="0" borderId="1" xfId="0" applyFont="1" applyBorder="1" applyAlignment="1">
      <alignment vertical="top"/>
    </xf>
    <xf numFmtId="0" fontId="11" fillId="0" borderId="0" xfId="0" applyFont="1" applyAlignment="1">
      <alignment horizontal="left"/>
    </xf>
    <xf numFmtId="0" fontId="10" fillId="0" borderId="2" xfId="0" applyFont="1" applyBorder="1" applyAlignment="1">
      <alignment horizontal="left"/>
    </xf>
    <xf numFmtId="0" fontId="10" fillId="0" borderId="2" xfId="0" applyFont="1" applyBorder="1" applyAlignment="1"/>
    <xf numFmtId="3" fontId="9" fillId="0" borderId="3" xfId="0" applyNumberFormat="1" applyFont="1" applyBorder="1" applyAlignment="1">
      <alignment horizontal="center" vertical="top"/>
    </xf>
    <xf numFmtId="166" fontId="9" fillId="0" borderId="3" xfId="1" applyNumberFormat="1" applyFont="1" applyBorder="1" applyAlignment="1">
      <alignment horizontal="right" vertical="center" wrapText="1"/>
    </xf>
    <xf numFmtId="0" fontId="9" fillId="0" borderId="6" xfId="0" applyFont="1" applyBorder="1" applyAlignment="1">
      <alignment horizontal="center" wrapText="1"/>
    </xf>
    <xf numFmtId="2" fontId="9" fillId="0" borderId="6" xfId="0" applyNumberFormat="1" applyFont="1" applyBorder="1" applyAlignment="1">
      <alignment horizontal="center" wrapText="1"/>
    </xf>
    <xf numFmtId="164" fontId="9" fillId="0" borderId="9" xfId="1" applyNumberFormat="1" applyFont="1" applyBorder="1" applyAlignment="1">
      <alignment horizontal="right" wrapText="1"/>
    </xf>
    <xf numFmtId="0" fontId="9" fillId="0" borderId="5" xfId="0" applyFont="1" applyBorder="1" applyAlignment="1">
      <alignment horizontal="center" wrapText="1"/>
    </xf>
    <xf numFmtId="2" fontId="9" fillId="0" borderId="5" xfId="0" applyNumberFormat="1" applyFont="1" applyBorder="1" applyAlignment="1">
      <alignment horizontal="center" wrapText="1"/>
    </xf>
    <xf numFmtId="0" fontId="9" fillId="0" borderId="3" xfId="0" applyFont="1" applyBorder="1" applyAlignment="1">
      <alignment horizontal="left" vertical="top" wrapText="1"/>
    </xf>
    <xf numFmtId="0" fontId="9" fillId="0" borderId="3" xfId="0" applyFont="1" applyBorder="1" applyAlignment="1">
      <alignment horizontal="justify" vertical="top" wrapText="1"/>
    </xf>
    <xf numFmtId="0" fontId="9" fillId="0" borderId="3" xfId="0" applyFont="1" applyBorder="1" applyAlignment="1">
      <alignment horizontal="left" vertical="top"/>
    </xf>
    <xf numFmtId="3" fontId="10" fillId="0" borderId="3" xfId="0" applyNumberFormat="1" applyFont="1" applyBorder="1" applyAlignment="1">
      <alignment horizontal="right" vertical="center"/>
    </xf>
    <xf numFmtId="0" fontId="8" fillId="0" borderId="2" xfId="0" applyFont="1" applyBorder="1" applyAlignment="1">
      <alignment vertical="top" wrapText="1"/>
    </xf>
    <xf numFmtId="0" fontId="8" fillId="0" borderId="0" xfId="0" applyFont="1" applyAlignment="1">
      <alignment vertical="center"/>
    </xf>
    <xf numFmtId="0" fontId="12" fillId="0" borderId="0" xfId="0" applyFont="1" applyAlignment="1">
      <alignment horizontal="center"/>
    </xf>
    <xf numFmtId="0" fontId="8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10" fillId="0" borderId="3" xfId="0" applyFont="1" applyBorder="1" applyAlignment="1">
      <alignment horizontal="right" vertical="top"/>
    </xf>
    <xf numFmtId="0" fontId="9" fillId="0" borderId="3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right"/>
    </xf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top"/>
    </xf>
    <xf numFmtId="0" fontId="9" fillId="0" borderId="4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</cellXfs>
  <cellStyles count="5">
    <cellStyle name="Гиперссылка_Сч-фактура" xfId="2"/>
    <cellStyle name="Обычный" xfId="0" builtinId="0"/>
    <cellStyle name="Обычный 2" xfId="3"/>
    <cellStyle name="Финансовый" xfId="1" builtinId="3"/>
    <cellStyle name="Финансовый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11"/>
  <sheetViews>
    <sheetView tabSelected="1" zoomScale="145" zoomScaleNormal="145" workbookViewId="0">
      <selection activeCell="G38" sqref="G38"/>
    </sheetView>
  </sheetViews>
  <sheetFormatPr defaultRowHeight="12.75" x14ac:dyDescent="0.2"/>
  <cols>
    <col min="1" max="1" width="6.7109375" customWidth="1"/>
    <col min="2" max="2" width="30.85546875" customWidth="1"/>
    <col min="3" max="3" width="16.5703125" customWidth="1"/>
    <col min="4" max="4" width="6.7109375" style="1" customWidth="1"/>
    <col min="5" max="5" width="7.5703125" style="1" customWidth="1"/>
    <col min="6" max="6" width="8.42578125" style="1" customWidth="1"/>
    <col min="7" max="7" width="9" style="1" customWidth="1"/>
    <col min="9" max="9" width="10.5703125" bestFit="1" customWidth="1"/>
  </cols>
  <sheetData>
    <row r="1" spans="1:7" x14ac:dyDescent="0.2">
      <c r="A1" s="69" t="s">
        <v>61</v>
      </c>
      <c r="B1" s="69"/>
      <c r="C1" s="69"/>
      <c r="D1" s="69"/>
      <c r="E1" s="69"/>
      <c r="F1" s="69"/>
      <c r="G1" s="69"/>
    </row>
    <row r="2" spans="1:7" x14ac:dyDescent="0.2">
      <c r="A2" s="70" t="s">
        <v>54</v>
      </c>
      <c r="B2" s="70"/>
      <c r="C2" s="70"/>
      <c r="D2" s="70"/>
      <c r="E2" s="70"/>
      <c r="F2" s="70"/>
      <c r="G2" s="70"/>
    </row>
    <row r="3" spans="1:7" x14ac:dyDescent="0.2">
      <c r="A3" s="4"/>
      <c r="B3" s="4"/>
      <c r="C3" s="4"/>
      <c r="D3" s="5"/>
      <c r="E3" s="5"/>
      <c r="F3" s="5"/>
      <c r="G3" s="5"/>
    </row>
    <row r="4" spans="1:7" ht="34.5" customHeight="1" x14ac:dyDescent="0.2">
      <c r="A4" s="61" t="s">
        <v>71</v>
      </c>
      <c r="B4" s="72" t="s">
        <v>72</v>
      </c>
      <c r="C4" s="72"/>
      <c r="D4" s="72"/>
      <c r="E4" s="72"/>
      <c r="F4" s="72"/>
      <c r="G4" s="72"/>
    </row>
    <row r="5" spans="1:7" x14ac:dyDescent="0.2">
      <c r="A5" s="6" t="s">
        <v>53</v>
      </c>
      <c r="B5" s="7"/>
      <c r="C5" s="4"/>
      <c r="D5" s="5"/>
      <c r="E5" s="5"/>
      <c r="F5" s="5"/>
      <c r="G5" s="5"/>
    </row>
    <row r="6" spans="1:7" ht="22.5" x14ac:dyDescent="0.2">
      <c r="A6" s="9" t="s">
        <v>0</v>
      </c>
      <c r="B6" s="9" t="s">
        <v>1</v>
      </c>
      <c r="C6" s="10" t="s">
        <v>65</v>
      </c>
      <c r="D6" s="9" t="s">
        <v>2</v>
      </c>
      <c r="E6" s="9" t="s">
        <v>3</v>
      </c>
      <c r="F6" s="9" t="s">
        <v>42</v>
      </c>
      <c r="G6" s="10" t="s">
        <v>66</v>
      </c>
    </row>
    <row r="7" spans="1:7" ht="45" customHeight="1" x14ac:dyDescent="0.2">
      <c r="A7" s="9" t="s">
        <v>4</v>
      </c>
      <c r="B7" s="11" t="s">
        <v>58</v>
      </c>
      <c r="C7" s="11" t="s">
        <v>63</v>
      </c>
      <c r="D7" s="12" t="s">
        <v>50</v>
      </c>
      <c r="E7" s="13">
        <v>21</v>
      </c>
      <c r="F7" s="14">
        <f>8.5*0.5*0.85*1.3</f>
        <v>4.69625</v>
      </c>
      <c r="G7" s="15">
        <f>ROUND(E7*F7*0.001,3)</f>
        <v>9.9000000000000005E-2</v>
      </c>
    </row>
    <row r="8" spans="1:7" ht="32.25" customHeight="1" x14ac:dyDescent="0.2">
      <c r="A8" s="71" t="s">
        <v>5</v>
      </c>
      <c r="B8" s="16" t="s">
        <v>55</v>
      </c>
      <c r="C8" s="67" t="s">
        <v>62</v>
      </c>
      <c r="D8" s="55" t="s">
        <v>40</v>
      </c>
      <c r="E8" s="13">
        <v>42</v>
      </c>
      <c r="F8" s="56">
        <f>38.4*0.9*0.85*1.3</f>
        <v>38.188800000000001</v>
      </c>
      <c r="G8" s="15">
        <f t="shared" ref="G8:G10" si="0">ROUND(E8*F8*0.001,3)</f>
        <v>1.6040000000000001</v>
      </c>
    </row>
    <row r="9" spans="1:7" ht="11.25" customHeight="1" x14ac:dyDescent="0.2">
      <c r="A9" s="71"/>
      <c r="B9" s="17" t="s">
        <v>56</v>
      </c>
      <c r="C9" s="67"/>
      <c r="D9" s="52" t="s">
        <v>20</v>
      </c>
      <c r="E9" s="20">
        <v>42</v>
      </c>
      <c r="F9" s="53">
        <f>42.6*0.9*0.85*1.3</f>
        <v>42.365699999999997</v>
      </c>
      <c r="G9" s="54">
        <f t="shared" si="0"/>
        <v>1.7789999999999999</v>
      </c>
    </row>
    <row r="10" spans="1:7" ht="24.75" customHeight="1" x14ac:dyDescent="0.2">
      <c r="A10" s="9" t="s">
        <v>6</v>
      </c>
      <c r="B10" s="18" t="s">
        <v>57</v>
      </c>
      <c r="C10" s="18" t="s">
        <v>64</v>
      </c>
      <c r="D10" s="19" t="s">
        <v>51</v>
      </c>
      <c r="E10" s="20">
        <v>21</v>
      </c>
      <c r="F10" s="21">
        <f>22.9*0.85*1.3</f>
        <v>25.304500000000001</v>
      </c>
      <c r="G10" s="15">
        <f t="shared" si="0"/>
        <v>0.53100000000000003</v>
      </c>
    </row>
    <row r="11" spans="1:7" x14ac:dyDescent="0.2">
      <c r="A11" s="68" t="s">
        <v>7</v>
      </c>
      <c r="B11" s="68"/>
      <c r="C11" s="68"/>
      <c r="D11" s="68"/>
      <c r="E11" s="68"/>
      <c r="F11" s="68"/>
      <c r="G11" s="22">
        <f>SUM(G7:G10)</f>
        <v>4.0129999999999999</v>
      </c>
    </row>
    <row r="12" spans="1:7" ht="33" customHeight="1" x14ac:dyDescent="0.2">
      <c r="A12" s="9" t="s">
        <v>8</v>
      </c>
      <c r="B12" s="23" t="s">
        <v>9</v>
      </c>
      <c r="C12" s="24" t="s">
        <v>10</v>
      </c>
      <c r="D12" s="9" t="s">
        <v>12</v>
      </c>
      <c r="E12" s="25">
        <v>11</v>
      </c>
      <c r="F12" s="9">
        <v>38.4</v>
      </c>
      <c r="G12" s="26">
        <f>(E12*F12)*0.001</f>
        <v>0.4224</v>
      </c>
    </row>
    <row r="13" spans="1:7" ht="33.75" customHeight="1" x14ac:dyDescent="0.2">
      <c r="A13" s="9" t="s">
        <v>11</v>
      </c>
      <c r="B13" s="27" t="s">
        <v>70</v>
      </c>
      <c r="C13" s="23" t="s">
        <v>43</v>
      </c>
      <c r="D13" s="9" t="s">
        <v>12</v>
      </c>
      <c r="E13" s="25">
        <v>11</v>
      </c>
      <c r="F13" s="9">
        <v>194.7</v>
      </c>
      <c r="G13" s="26">
        <f>(E13*F13)*0.001</f>
        <v>2.1416999999999997</v>
      </c>
    </row>
    <row r="14" spans="1:7" ht="12.75" customHeight="1" x14ac:dyDescent="0.2">
      <c r="A14" s="9" t="s">
        <v>13</v>
      </c>
      <c r="B14" s="24" t="s">
        <v>14</v>
      </c>
      <c r="C14" s="8" t="s">
        <v>15</v>
      </c>
      <c r="D14" s="9" t="s">
        <v>12</v>
      </c>
      <c r="E14" s="25">
        <v>7</v>
      </c>
      <c r="F14" s="9">
        <v>11.4</v>
      </c>
      <c r="G14" s="26">
        <f>(E14*F14)*0.001</f>
        <v>7.9799999999999996E-2</v>
      </c>
    </row>
    <row r="15" spans="1:7" x14ac:dyDescent="0.2">
      <c r="A15" s="28" t="s">
        <v>16</v>
      </c>
      <c r="B15" s="29" t="s">
        <v>17</v>
      </c>
      <c r="C15" s="29" t="s">
        <v>44</v>
      </c>
      <c r="D15" s="28" t="s">
        <v>12</v>
      </c>
      <c r="E15" s="30">
        <v>10</v>
      </c>
      <c r="F15" s="28">
        <v>67.3</v>
      </c>
      <c r="G15" s="31">
        <f>(E15*F15)*0.001</f>
        <v>0.67300000000000004</v>
      </c>
    </row>
    <row r="16" spans="1:7" x14ac:dyDescent="0.2">
      <c r="A16" s="68" t="s">
        <v>41</v>
      </c>
      <c r="B16" s="68"/>
      <c r="C16" s="68"/>
      <c r="D16" s="68"/>
      <c r="E16" s="68"/>
      <c r="F16" s="68"/>
      <c r="G16" s="32">
        <f>SUM(G12:G15)-0.001</f>
        <v>3.3159000000000001</v>
      </c>
    </row>
    <row r="17" spans="1:10" ht="34.5" customHeight="1" x14ac:dyDescent="0.2">
      <c r="A17" s="9" t="s">
        <v>18</v>
      </c>
      <c r="B17" s="57" t="s">
        <v>19</v>
      </c>
      <c r="C17" s="23" t="s">
        <v>45</v>
      </c>
      <c r="D17" s="9" t="s">
        <v>20</v>
      </c>
      <c r="E17" s="33">
        <f>E8+E9</f>
        <v>84</v>
      </c>
      <c r="F17" s="9">
        <v>9.84</v>
      </c>
      <c r="G17" s="26">
        <f>(E17*F17)*0.001</f>
        <v>0.82655999999999996</v>
      </c>
    </row>
    <row r="18" spans="1:10" ht="25.5" customHeight="1" x14ac:dyDescent="0.2">
      <c r="A18" s="9" t="s">
        <v>21</v>
      </c>
      <c r="B18" s="57" t="s">
        <v>22</v>
      </c>
      <c r="C18" s="8" t="s">
        <v>23</v>
      </c>
      <c r="D18" s="9" t="s">
        <v>24</v>
      </c>
      <c r="E18" s="25">
        <v>20</v>
      </c>
      <c r="F18" s="34">
        <f>G16</f>
        <v>3.3159000000000001</v>
      </c>
      <c r="G18" s="26">
        <f>(E18*F18)*0.01</f>
        <v>0.66317999999999999</v>
      </c>
    </row>
    <row r="19" spans="1:10" x14ac:dyDescent="0.2">
      <c r="A19" s="68" t="s">
        <v>47</v>
      </c>
      <c r="B19" s="68"/>
      <c r="C19" s="68"/>
      <c r="D19" s="68"/>
      <c r="E19" s="68"/>
      <c r="F19" s="68"/>
      <c r="G19" s="32">
        <f>SUM(G17+G18)+0.001</f>
        <v>1.4907399999999997</v>
      </c>
      <c r="H19" s="3"/>
    </row>
    <row r="20" spans="1:10" ht="21.75" customHeight="1" x14ac:dyDescent="0.2">
      <c r="A20" s="9" t="s">
        <v>25</v>
      </c>
      <c r="B20" s="58" t="s">
        <v>26</v>
      </c>
      <c r="C20" s="23" t="s">
        <v>59</v>
      </c>
      <c r="D20" s="9" t="s">
        <v>24</v>
      </c>
      <c r="E20" s="35">
        <v>27.3</v>
      </c>
      <c r="F20" s="34">
        <f>G19</f>
        <v>1.4907399999999997</v>
      </c>
      <c r="G20" s="26">
        <f>(E20*F20)*0.01</f>
        <v>0.40697201999999999</v>
      </c>
    </row>
    <row r="21" spans="1:10" x14ac:dyDescent="0.2">
      <c r="A21" s="68" t="s">
        <v>27</v>
      </c>
      <c r="B21" s="68"/>
      <c r="C21" s="68"/>
      <c r="D21" s="68"/>
      <c r="E21" s="68"/>
      <c r="F21" s="68"/>
      <c r="G21" s="32">
        <f>G19+G20-0.001</f>
        <v>1.8967120199999998</v>
      </c>
    </row>
    <row r="22" spans="1:10" ht="33.75" x14ac:dyDescent="0.2">
      <c r="A22" s="9" t="s">
        <v>28</v>
      </c>
      <c r="B22" s="59" t="s">
        <v>29</v>
      </c>
      <c r="C22" s="23" t="s">
        <v>60</v>
      </c>
      <c r="D22" s="9" t="s">
        <v>24</v>
      </c>
      <c r="E22" s="9">
        <v>13.75</v>
      </c>
      <c r="F22" s="34">
        <f>G11</f>
        <v>4.0129999999999999</v>
      </c>
      <c r="G22" s="26">
        <f>(F22*E22)*0.01</f>
        <v>0.55178749999999999</v>
      </c>
    </row>
    <row r="23" spans="1:10" x14ac:dyDescent="0.2">
      <c r="A23" s="28" t="s">
        <v>30</v>
      </c>
      <c r="B23" s="59" t="s">
        <v>31</v>
      </c>
      <c r="C23" s="8" t="s">
        <v>32</v>
      </c>
      <c r="D23" s="9" t="s">
        <v>24</v>
      </c>
      <c r="E23" s="36" t="s">
        <v>52</v>
      </c>
      <c r="F23" s="37" t="s">
        <v>52</v>
      </c>
      <c r="G23" s="38" t="s">
        <v>52</v>
      </c>
    </row>
    <row r="24" spans="1:10" x14ac:dyDescent="0.2">
      <c r="A24" s="28" t="s">
        <v>33</v>
      </c>
      <c r="B24" s="59" t="s">
        <v>34</v>
      </c>
      <c r="C24" s="29" t="s">
        <v>46</v>
      </c>
      <c r="D24" s="28" t="s">
        <v>24</v>
      </c>
      <c r="E24" s="30">
        <v>15</v>
      </c>
      <c r="F24" s="39">
        <f>G22+G11</f>
        <v>4.5647874999999996</v>
      </c>
      <c r="G24" s="31">
        <f>(E24*F24)*0.01</f>
        <v>0.68471812499999996</v>
      </c>
    </row>
    <row r="25" spans="1:10" x14ac:dyDescent="0.2">
      <c r="A25" s="68" t="s">
        <v>36</v>
      </c>
      <c r="B25" s="68"/>
      <c r="C25" s="68"/>
      <c r="D25" s="68"/>
      <c r="E25" s="68"/>
      <c r="F25" s="68"/>
      <c r="G25" s="32">
        <f>G22+G24-0.001</f>
        <v>1.2355056250000001</v>
      </c>
    </row>
    <row r="26" spans="1:10" x14ac:dyDescent="0.2">
      <c r="A26" s="28" t="s">
        <v>37</v>
      </c>
      <c r="B26" s="29" t="s">
        <v>48</v>
      </c>
      <c r="C26" s="29" t="s">
        <v>49</v>
      </c>
      <c r="D26" s="28" t="s">
        <v>24</v>
      </c>
      <c r="E26" s="30">
        <v>8</v>
      </c>
      <c r="F26" s="39">
        <f>G11+G16+G21+G25+0.001</f>
        <v>10.462117644999999</v>
      </c>
      <c r="G26" s="31">
        <f>(E26*F26)*0.01</f>
        <v>0.83696941159999994</v>
      </c>
    </row>
    <row r="27" spans="1:10" x14ac:dyDescent="0.2">
      <c r="A27" s="40"/>
      <c r="B27" s="66" t="s">
        <v>38</v>
      </c>
      <c r="C27" s="66"/>
      <c r="D27" s="66"/>
      <c r="E27" s="66"/>
      <c r="F27" s="66"/>
      <c r="G27" s="41">
        <f>G11+G16+G21+G25+G26</f>
        <v>11.2980870566</v>
      </c>
    </row>
    <row r="28" spans="1:10" ht="14.25" customHeight="1" x14ac:dyDescent="0.2">
      <c r="A28" s="42" t="s">
        <v>35</v>
      </c>
      <c r="B28" s="67" t="s">
        <v>67</v>
      </c>
      <c r="C28" s="67"/>
      <c r="D28" s="67"/>
      <c r="E28" s="50">
        <f>G27*1000</f>
        <v>11298.087056599999</v>
      </c>
      <c r="F28" s="42">
        <v>52.31</v>
      </c>
      <c r="G28" s="51">
        <f>ROUND(G27,3)*F28*1000</f>
        <v>590998.38</v>
      </c>
      <c r="I28" s="2"/>
      <c r="J28" s="2"/>
    </row>
    <row r="29" spans="1:10" x14ac:dyDescent="0.2">
      <c r="A29" s="66" t="s">
        <v>39</v>
      </c>
      <c r="B29" s="66"/>
      <c r="C29" s="66"/>
      <c r="D29" s="66"/>
      <c r="E29" s="66"/>
      <c r="F29" s="66"/>
      <c r="G29" s="60">
        <f>G28</f>
        <v>590998.38</v>
      </c>
    </row>
    <row r="30" spans="1:10" x14ac:dyDescent="0.2">
      <c r="A30" s="48"/>
      <c r="B30" s="49"/>
      <c r="C30" s="43"/>
      <c r="D30" s="43"/>
      <c r="E30" s="43"/>
      <c r="F30" s="44"/>
      <c r="G30" s="44"/>
    </row>
    <row r="31" spans="1:10" x14ac:dyDescent="0.2">
      <c r="A31" s="4"/>
      <c r="B31" s="45"/>
      <c r="C31" s="4"/>
      <c r="D31" s="5"/>
      <c r="E31" s="5"/>
      <c r="F31" s="5"/>
      <c r="G31" s="5"/>
    </row>
    <row r="32" spans="1:10" x14ac:dyDescent="0.2">
      <c r="A32" s="62" t="s">
        <v>73</v>
      </c>
      <c r="B32" s="62"/>
      <c r="C32" s="62"/>
      <c r="D32" s="62"/>
      <c r="E32" s="63"/>
      <c r="G32" s="64" t="s">
        <v>68</v>
      </c>
    </row>
    <row r="33" spans="1:7" x14ac:dyDescent="0.2">
      <c r="A33" s="62"/>
      <c r="B33" s="62"/>
      <c r="C33" s="62"/>
      <c r="D33" s="65"/>
      <c r="E33" s="63"/>
      <c r="G33" s="65"/>
    </row>
    <row r="34" spans="1:7" x14ac:dyDescent="0.2">
      <c r="A34" s="62" t="s">
        <v>74</v>
      </c>
      <c r="B34" s="62"/>
      <c r="C34" s="62"/>
      <c r="D34" s="65"/>
      <c r="E34" s="63"/>
      <c r="G34" s="64" t="s">
        <v>69</v>
      </c>
    </row>
    <row r="35" spans="1:7" x14ac:dyDescent="0.2">
      <c r="A35" s="46"/>
      <c r="B35" s="4"/>
      <c r="C35" s="4"/>
      <c r="D35" s="5"/>
      <c r="E35" s="5"/>
      <c r="F35" s="47"/>
      <c r="G35" s="5"/>
    </row>
    <row r="36" spans="1:7" x14ac:dyDescent="0.2">
      <c r="A36" s="4"/>
      <c r="B36" s="4"/>
      <c r="C36" s="4"/>
      <c r="D36" s="5"/>
      <c r="E36" s="5"/>
      <c r="F36" s="5"/>
      <c r="G36" s="5"/>
    </row>
    <row r="37" spans="1:7" x14ac:dyDescent="0.2">
      <c r="A37" s="4"/>
      <c r="B37" s="4"/>
      <c r="C37" s="4"/>
      <c r="D37" s="4"/>
      <c r="E37" s="4"/>
      <c r="F37" s="4"/>
      <c r="G37" s="4"/>
    </row>
    <row r="38" spans="1:7" x14ac:dyDescent="0.2">
      <c r="A38" s="4"/>
      <c r="B38" s="4"/>
      <c r="C38" s="4"/>
      <c r="D38" s="4"/>
      <c r="E38" s="4"/>
      <c r="F38" s="4"/>
      <c r="G38" s="4"/>
    </row>
    <row r="39" spans="1:7" x14ac:dyDescent="0.2">
      <c r="A39" s="4"/>
      <c r="B39" s="4"/>
      <c r="C39" s="4"/>
      <c r="D39" s="4"/>
      <c r="E39" s="4"/>
      <c r="F39" s="4"/>
      <c r="G39" s="4"/>
    </row>
    <row r="40" spans="1:7" x14ac:dyDescent="0.2">
      <c r="A40" s="4"/>
      <c r="B40" s="4"/>
      <c r="C40" s="4"/>
      <c r="D40" s="4"/>
      <c r="E40" s="4"/>
      <c r="F40" s="4"/>
      <c r="G40" s="4"/>
    </row>
    <row r="41" spans="1:7" x14ac:dyDescent="0.2">
      <c r="A41" s="4"/>
      <c r="B41" s="4"/>
      <c r="C41" s="4"/>
      <c r="D41" s="4"/>
      <c r="E41" s="4"/>
      <c r="F41" s="4"/>
      <c r="G41" s="4"/>
    </row>
    <row r="42" spans="1:7" ht="13.5" customHeight="1" x14ac:dyDescent="0.2">
      <c r="A42" s="4"/>
      <c r="B42" s="4"/>
      <c r="C42" s="4"/>
      <c r="D42" s="4"/>
      <c r="E42" s="4"/>
      <c r="F42" s="4"/>
      <c r="G42" s="4"/>
    </row>
    <row r="43" spans="1:7" x14ac:dyDescent="0.2">
      <c r="A43" s="4"/>
      <c r="B43" s="4"/>
      <c r="C43" s="4"/>
      <c r="D43" s="4"/>
      <c r="E43" s="4"/>
      <c r="F43" s="4"/>
      <c r="G43" s="4"/>
    </row>
    <row r="44" spans="1:7" x14ac:dyDescent="0.2">
      <c r="A44" s="4"/>
      <c r="B44" s="4"/>
      <c r="C44" s="4"/>
      <c r="D44" s="4"/>
      <c r="E44" s="4"/>
      <c r="F44" s="4"/>
      <c r="G44" s="4"/>
    </row>
    <row r="45" spans="1:7" x14ac:dyDescent="0.2">
      <c r="A45" s="4"/>
      <c r="B45" s="4"/>
      <c r="C45" s="4"/>
      <c r="D45" s="4"/>
      <c r="E45" s="4"/>
      <c r="F45" s="4"/>
      <c r="G45" s="4"/>
    </row>
    <row r="46" spans="1:7" x14ac:dyDescent="0.2">
      <c r="A46" s="4"/>
      <c r="B46" s="4"/>
      <c r="C46" s="4"/>
      <c r="D46" s="4"/>
      <c r="E46" s="4"/>
      <c r="F46" s="4"/>
      <c r="G46" s="4"/>
    </row>
    <row r="47" spans="1:7" x14ac:dyDescent="0.2">
      <c r="A47" s="4"/>
      <c r="B47" s="4"/>
      <c r="C47" s="4"/>
      <c r="D47" s="4"/>
      <c r="E47" s="4"/>
      <c r="F47" s="4"/>
      <c r="G47" s="4"/>
    </row>
    <row r="48" spans="1:7" x14ac:dyDescent="0.2">
      <c r="A48" s="4"/>
      <c r="B48" s="4"/>
      <c r="C48" s="4"/>
      <c r="D48" s="4"/>
      <c r="E48" s="4"/>
      <c r="F48" s="4"/>
      <c r="G48" s="4"/>
    </row>
    <row r="49" spans="1:7" x14ac:dyDescent="0.2">
      <c r="A49" s="4"/>
      <c r="B49" s="4"/>
      <c r="C49" s="4"/>
      <c r="D49" s="4"/>
      <c r="E49" s="4"/>
      <c r="F49" s="4"/>
      <c r="G49" s="4"/>
    </row>
    <row r="50" spans="1:7" x14ac:dyDescent="0.2">
      <c r="A50" s="4"/>
      <c r="B50" s="4"/>
      <c r="C50" s="4"/>
      <c r="D50" s="4"/>
      <c r="E50" s="4"/>
      <c r="F50" s="4"/>
      <c r="G50" s="4"/>
    </row>
    <row r="51" spans="1:7" x14ac:dyDescent="0.2">
      <c r="A51" s="4"/>
      <c r="B51" s="4"/>
      <c r="C51" s="4"/>
      <c r="D51" s="4"/>
      <c r="E51" s="4"/>
      <c r="F51" s="4"/>
      <c r="G51" s="4"/>
    </row>
    <row r="52" spans="1:7" x14ac:dyDescent="0.2">
      <c r="A52" s="4"/>
      <c r="B52" s="4"/>
      <c r="C52" s="4"/>
      <c r="D52" s="4"/>
      <c r="E52" s="4"/>
      <c r="F52" s="4"/>
      <c r="G52" s="4"/>
    </row>
    <row r="53" spans="1:7" x14ac:dyDescent="0.2">
      <c r="A53" s="4"/>
      <c r="B53" s="4"/>
      <c r="C53" s="4"/>
      <c r="D53" s="4"/>
      <c r="E53" s="4"/>
      <c r="F53" s="4"/>
      <c r="G53" s="4"/>
    </row>
    <row r="54" spans="1:7" x14ac:dyDescent="0.2">
      <c r="A54" s="4"/>
      <c r="B54" s="4"/>
      <c r="C54" s="4"/>
      <c r="D54" s="4"/>
      <c r="E54" s="4"/>
      <c r="F54" s="4"/>
      <c r="G54" s="4"/>
    </row>
    <row r="55" spans="1:7" x14ac:dyDescent="0.2">
      <c r="A55" s="4"/>
      <c r="B55" s="4"/>
      <c r="C55" s="4"/>
      <c r="D55" s="4"/>
      <c r="E55" s="4"/>
      <c r="F55" s="4"/>
      <c r="G55" s="4"/>
    </row>
    <row r="56" spans="1:7" x14ac:dyDescent="0.2">
      <c r="A56" s="4"/>
      <c r="B56" s="4"/>
      <c r="C56" s="4"/>
      <c r="D56" s="4"/>
      <c r="E56" s="4"/>
      <c r="F56" s="4"/>
      <c r="G56" s="4"/>
    </row>
    <row r="57" spans="1:7" x14ac:dyDescent="0.2">
      <c r="A57" s="4"/>
      <c r="B57" s="4"/>
      <c r="C57" s="4"/>
      <c r="D57" s="4"/>
      <c r="E57" s="4"/>
      <c r="F57" s="4"/>
      <c r="G57" s="4"/>
    </row>
    <row r="58" spans="1:7" x14ac:dyDescent="0.2">
      <c r="A58" s="4"/>
      <c r="B58" s="4"/>
      <c r="C58" s="4"/>
      <c r="D58" s="4"/>
      <c r="E58" s="4"/>
      <c r="F58" s="4"/>
      <c r="G58" s="4"/>
    </row>
    <row r="59" spans="1:7" x14ac:dyDescent="0.2">
      <c r="A59" s="4"/>
      <c r="B59" s="4"/>
      <c r="C59" s="4"/>
      <c r="D59" s="4"/>
      <c r="E59" s="4"/>
      <c r="F59" s="4"/>
      <c r="G59" s="4"/>
    </row>
    <row r="60" spans="1:7" x14ac:dyDescent="0.2">
      <c r="A60" s="4"/>
      <c r="B60" s="4"/>
      <c r="C60" s="4"/>
      <c r="D60" s="4"/>
      <c r="E60" s="4"/>
      <c r="F60" s="4"/>
      <c r="G60" s="4"/>
    </row>
    <row r="61" spans="1:7" x14ac:dyDescent="0.2">
      <c r="A61" s="4"/>
      <c r="B61" s="4"/>
      <c r="C61" s="4"/>
      <c r="D61" s="4"/>
      <c r="E61" s="4"/>
      <c r="F61" s="4"/>
      <c r="G61" s="4"/>
    </row>
    <row r="62" spans="1:7" x14ac:dyDescent="0.2">
      <c r="A62" s="4"/>
      <c r="B62" s="4"/>
      <c r="C62" s="4"/>
      <c r="D62" s="4"/>
      <c r="E62" s="4"/>
      <c r="F62" s="4"/>
      <c r="G62" s="4"/>
    </row>
    <row r="63" spans="1:7" x14ac:dyDescent="0.2">
      <c r="A63" s="4"/>
      <c r="B63" s="4"/>
      <c r="C63" s="4"/>
      <c r="D63" s="4"/>
      <c r="E63" s="4"/>
      <c r="F63" s="4"/>
      <c r="G63" s="4"/>
    </row>
    <row r="64" spans="1:7" x14ac:dyDescent="0.2">
      <c r="A64" s="4"/>
      <c r="B64" s="4"/>
      <c r="C64" s="4"/>
      <c r="D64" s="4"/>
      <c r="E64" s="4"/>
      <c r="F64" s="4"/>
      <c r="G64" s="4"/>
    </row>
    <row r="65" spans="1:7" x14ac:dyDescent="0.2">
      <c r="A65" s="4"/>
      <c r="B65" s="4"/>
      <c r="C65" s="4"/>
      <c r="D65" s="4"/>
      <c r="E65" s="4"/>
      <c r="F65" s="4"/>
      <c r="G65" s="4"/>
    </row>
    <row r="66" spans="1:7" x14ac:dyDescent="0.2">
      <c r="A66" s="4"/>
      <c r="B66" s="4"/>
      <c r="C66" s="4"/>
      <c r="D66" s="4"/>
      <c r="E66" s="4"/>
      <c r="F66" s="4"/>
      <c r="G66" s="4"/>
    </row>
    <row r="67" spans="1:7" x14ac:dyDescent="0.2">
      <c r="A67" s="4"/>
      <c r="B67" s="4"/>
      <c r="C67" s="4"/>
      <c r="D67" s="4"/>
      <c r="E67" s="4"/>
      <c r="F67" s="4"/>
      <c r="G67" s="4"/>
    </row>
    <row r="68" spans="1:7" x14ac:dyDescent="0.2">
      <c r="A68" s="4"/>
      <c r="B68" s="4"/>
      <c r="C68" s="4"/>
      <c r="D68" s="4"/>
      <c r="E68" s="4"/>
      <c r="F68" s="4"/>
      <c r="G68" s="4"/>
    </row>
    <row r="69" spans="1:7" x14ac:dyDescent="0.2">
      <c r="A69" s="4"/>
      <c r="B69" s="4"/>
      <c r="C69" s="4"/>
      <c r="D69" s="4"/>
      <c r="E69" s="4"/>
      <c r="F69" s="4"/>
      <c r="G69" s="4"/>
    </row>
    <row r="70" spans="1:7" x14ac:dyDescent="0.2">
      <c r="A70" s="4"/>
      <c r="B70" s="4"/>
      <c r="C70" s="4"/>
      <c r="D70" s="4"/>
      <c r="E70" s="4"/>
      <c r="F70" s="4"/>
      <c r="G70" s="4"/>
    </row>
    <row r="71" spans="1:7" x14ac:dyDescent="0.2">
      <c r="A71" s="4"/>
      <c r="B71" s="4"/>
      <c r="C71" s="4"/>
      <c r="D71" s="4"/>
      <c r="E71" s="4"/>
      <c r="F71" s="4"/>
      <c r="G71" s="4"/>
    </row>
    <row r="72" spans="1:7" x14ac:dyDescent="0.2">
      <c r="A72" s="4"/>
      <c r="B72" s="4"/>
      <c r="C72" s="4"/>
      <c r="D72" s="4"/>
      <c r="E72" s="4"/>
      <c r="F72" s="4"/>
      <c r="G72" s="4"/>
    </row>
    <row r="73" spans="1:7" x14ac:dyDescent="0.2">
      <c r="A73" s="4"/>
      <c r="B73" s="4"/>
      <c r="C73" s="4"/>
      <c r="D73" s="4"/>
      <c r="E73" s="4"/>
      <c r="F73" s="4"/>
      <c r="G73" s="4"/>
    </row>
    <row r="74" spans="1:7" x14ac:dyDescent="0.2">
      <c r="A74" s="4"/>
      <c r="B74" s="4"/>
      <c r="C74" s="4"/>
      <c r="D74" s="4"/>
      <c r="E74" s="4"/>
      <c r="F74" s="4"/>
      <c r="G74" s="4"/>
    </row>
    <row r="75" spans="1:7" x14ac:dyDescent="0.2">
      <c r="A75" s="4"/>
      <c r="B75" s="4"/>
      <c r="C75" s="4"/>
      <c r="D75" s="4"/>
      <c r="E75" s="4"/>
      <c r="F75" s="4"/>
      <c r="G75" s="4"/>
    </row>
    <row r="76" spans="1:7" x14ac:dyDescent="0.2">
      <c r="A76" s="4"/>
      <c r="B76" s="4"/>
      <c r="C76" s="4"/>
      <c r="D76" s="4"/>
      <c r="E76" s="4"/>
      <c r="F76" s="4"/>
      <c r="G76" s="4"/>
    </row>
    <row r="77" spans="1:7" x14ac:dyDescent="0.2">
      <c r="A77" s="4"/>
      <c r="B77" s="4"/>
      <c r="C77" s="4"/>
      <c r="D77" s="4"/>
      <c r="E77" s="4"/>
      <c r="F77" s="4"/>
      <c r="G77" s="4"/>
    </row>
    <row r="78" spans="1:7" x14ac:dyDescent="0.2">
      <c r="A78" s="4"/>
      <c r="B78" s="4"/>
      <c r="C78" s="4"/>
      <c r="D78" s="4"/>
      <c r="E78" s="4"/>
      <c r="F78" s="4"/>
      <c r="G78" s="4"/>
    </row>
    <row r="79" spans="1:7" x14ac:dyDescent="0.2">
      <c r="A79" s="4"/>
      <c r="B79" s="4"/>
      <c r="C79" s="4"/>
      <c r="D79" s="4"/>
      <c r="E79" s="4"/>
      <c r="F79" s="4"/>
      <c r="G79" s="4"/>
    </row>
    <row r="80" spans="1:7" x14ac:dyDescent="0.2">
      <c r="A80" s="4"/>
      <c r="B80" s="4"/>
      <c r="C80" s="4"/>
      <c r="D80" s="4"/>
      <c r="E80" s="4"/>
      <c r="F80" s="4"/>
      <c r="G80" s="4"/>
    </row>
    <row r="81" spans="1:7" x14ac:dyDescent="0.2">
      <c r="A81" s="4"/>
      <c r="B81" s="4"/>
      <c r="C81" s="4"/>
      <c r="D81" s="4"/>
      <c r="E81" s="4"/>
      <c r="F81" s="4"/>
      <c r="G81" s="4"/>
    </row>
    <row r="82" spans="1:7" x14ac:dyDescent="0.2">
      <c r="A82" s="4"/>
      <c r="B82" s="4"/>
      <c r="C82" s="4"/>
      <c r="D82" s="4"/>
      <c r="E82" s="4"/>
      <c r="F82" s="4"/>
      <c r="G82" s="4"/>
    </row>
    <row r="83" spans="1:7" x14ac:dyDescent="0.2">
      <c r="A83" s="4"/>
      <c r="B83" s="4"/>
      <c r="C83" s="4"/>
      <c r="D83" s="4"/>
      <c r="E83" s="4"/>
      <c r="F83" s="4"/>
      <c r="G83" s="4"/>
    </row>
    <row r="84" spans="1:7" x14ac:dyDescent="0.2">
      <c r="A84" s="4"/>
      <c r="B84" s="4"/>
      <c r="C84" s="4"/>
      <c r="D84" s="4"/>
      <c r="E84" s="4"/>
      <c r="F84" s="4"/>
      <c r="G84" s="4"/>
    </row>
    <row r="85" spans="1:7" x14ac:dyDescent="0.2">
      <c r="A85" s="4"/>
      <c r="B85" s="4"/>
      <c r="C85" s="4"/>
      <c r="D85" s="4"/>
      <c r="E85" s="4"/>
      <c r="F85" s="4"/>
      <c r="G85" s="4"/>
    </row>
    <row r="86" spans="1:7" x14ac:dyDescent="0.2">
      <c r="A86" s="4"/>
      <c r="B86" s="4"/>
      <c r="C86" s="4"/>
      <c r="D86" s="4"/>
      <c r="E86" s="4"/>
      <c r="F86" s="4"/>
      <c r="G86" s="4"/>
    </row>
    <row r="87" spans="1:7" x14ac:dyDescent="0.2">
      <c r="A87" s="4"/>
      <c r="B87" s="4"/>
      <c r="C87" s="4"/>
      <c r="D87" s="4"/>
      <c r="E87" s="4"/>
      <c r="F87" s="4"/>
      <c r="G87" s="4"/>
    </row>
    <row r="88" spans="1:7" x14ac:dyDescent="0.2">
      <c r="A88" s="4"/>
      <c r="B88" s="4"/>
      <c r="C88" s="4"/>
      <c r="D88" s="4"/>
      <c r="E88" s="4"/>
      <c r="F88" s="4"/>
      <c r="G88" s="4"/>
    </row>
    <row r="89" spans="1:7" x14ac:dyDescent="0.2">
      <c r="A89" s="4"/>
      <c r="B89" s="4"/>
      <c r="C89" s="4"/>
      <c r="D89" s="4"/>
      <c r="E89" s="4"/>
      <c r="F89" s="4"/>
      <c r="G89" s="4"/>
    </row>
    <row r="90" spans="1:7" x14ac:dyDescent="0.2">
      <c r="A90" s="4"/>
      <c r="B90" s="4"/>
      <c r="C90" s="4"/>
      <c r="D90" s="4"/>
      <c r="E90" s="4"/>
      <c r="F90" s="4"/>
      <c r="G90" s="4"/>
    </row>
    <row r="91" spans="1:7" x14ac:dyDescent="0.2">
      <c r="A91" s="4"/>
      <c r="B91" s="4"/>
      <c r="C91" s="4"/>
      <c r="D91" s="4"/>
      <c r="E91" s="4"/>
      <c r="F91" s="4"/>
      <c r="G91" s="4"/>
    </row>
    <row r="92" spans="1:7" x14ac:dyDescent="0.2">
      <c r="A92" s="4"/>
      <c r="B92" s="4"/>
      <c r="C92" s="4"/>
      <c r="D92" s="4"/>
      <c r="E92" s="4"/>
      <c r="F92" s="4"/>
      <c r="G92" s="4"/>
    </row>
    <row r="93" spans="1:7" x14ac:dyDescent="0.2">
      <c r="A93" s="4"/>
      <c r="B93" s="4"/>
      <c r="C93" s="4"/>
      <c r="D93" s="4"/>
      <c r="E93" s="4"/>
      <c r="F93" s="4"/>
      <c r="G93" s="4"/>
    </row>
    <row r="94" spans="1:7" x14ac:dyDescent="0.2">
      <c r="A94" s="4"/>
      <c r="B94" s="4"/>
      <c r="C94" s="4"/>
      <c r="D94" s="4"/>
      <c r="E94" s="4"/>
      <c r="F94" s="4"/>
      <c r="G94" s="4"/>
    </row>
    <row r="95" spans="1:7" x14ac:dyDescent="0.2">
      <c r="D95"/>
      <c r="E95"/>
      <c r="F95"/>
      <c r="G95"/>
    </row>
    <row r="96" spans="1:7" x14ac:dyDescent="0.2">
      <c r="D96"/>
      <c r="E96"/>
      <c r="F96"/>
      <c r="G96"/>
    </row>
    <row r="97" spans="4:7" x14ac:dyDescent="0.2">
      <c r="D97"/>
      <c r="E97"/>
      <c r="F97"/>
      <c r="G97"/>
    </row>
    <row r="98" spans="4:7" x14ac:dyDescent="0.2">
      <c r="D98"/>
      <c r="E98"/>
      <c r="F98"/>
      <c r="G98"/>
    </row>
    <row r="99" spans="4:7" x14ac:dyDescent="0.2">
      <c r="D99"/>
      <c r="E99"/>
      <c r="F99"/>
      <c r="G99"/>
    </row>
    <row r="100" spans="4:7" x14ac:dyDescent="0.2">
      <c r="D100"/>
      <c r="E100"/>
      <c r="F100"/>
      <c r="G100"/>
    </row>
    <row r="101" spans="4:7" x14ac:dyDescent="0.2">
      <c r="D101"/>
      <c r="E101"/>
      <c r="F101"/>
      <c r="G101"/>
    </row>
    <row r="102" spans="4:7" x14ac:dyDescent="0.2">
      <c r="D102"/>
      <c r="E102"/>
      <c r="F102"/>
      <c r="G102"/>
    </row>
    <row r="103" spans="4:7" x14ac:dyDescent="0.2">
      <c r="D103"/>
      <c r="E103"/>
      <c r="F103"/>
      <c r="G103"/>
    </row>
    <row r="104" spans="4:7" x14ac:dyDescent="0.2">
      <c r="D104"/>
      <c r="E104"/>
      <c r="F104"/>
      <c r="G104"/>
    </row>
    <row r="105" spans="4:7" x14ac:dyDescent="0.2">
      <c r="D105"/>
      <c r="E105"/>
      <c r="F105"/>
      <c r="G105"/>
    </row>
    <row r="106" spans="4:7" x14ac:dyDescent="0.2">
      <c r="D106"/>
      <c r="E106"/>
      <c r="F106"/>
      <c r="G106"/>
    </row>
    <row r="107" spans="4:7" x14ac:dyDescent="0.2">
      <c r="D107"/>
      <c r="E107"/>
      <c r="F107"/>
      <c r="G107"/>
    </row>
    <row r="108" spans="4:7" x14ac:dyDescent="0.2">
      <c r="D108"/>
      <c r="E108"/>
      <c r="F108"/>
      <c r="G108"/>
    </row>
    <row r="109" spans="4:7" x14ac:dyDescent="0.2">
      <c r="D109"/>
      <c r="E109"/>
      <c r="F109"/>
      <c r="G109"/>
    </row>
    <row r="110" spans="4:7" x14ac:dyDescent="0.2">
      <c r="D110"/>
      <c r="E110"/>
      <c r="F110"/>
      <c r="G110"/>
    </row>
    <row r="111" spans="4:7" x14ac:dyDescent="0.2">
      <c r="D111"/>
      <c r="E111"/>
      <c r="F111"/>
      <c r="G111"/>
    </row>
  </sheetData>
  <mergeCells count="13">
    <mergeCell ref="A1:G1"/>
    <mergeCell ref="A2:G2"/>
    <mergeCell ref="A8:A9"/>
    <mergeCell ref="A19:F19"/>
    <mergeCell ref="C8:C9"/>
    <mergeCell ref="B4:G4"/>
    <mergeCell ref="A29:F29"/>
    <mergeCell ref="B27:F27"/>
    <mergeCell ref="B28:D28"/>
    <mergeCell ref="A11:F11"/>
    <mergeCell ref="A16:F16"/>
    <mergeCell ref="A21:F21"/>
    <mergeCell ref="A25:F2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смета ГЕОЛОГИЯ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Yurka</dc:creator>
  <cp:lastModifiedBy>Попова Марина Валерьевна</cp:lastModifiedBy>
  <cp:lastPrinted>2021-02-17T10:10:50Z</cp:lastPrinted>
  <dcterms:created xsi:type="dcterms:W3CDTF">2020-02-03T10:36:37Z</dcterms:created>
  <dcterms:modified xsi:type="dcterms:W3CDTF">2021-05-12T11:16:38Z</dcterms:modified>
</cp:coreProperties>
</file>