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s1\tp$\Сметчики\Объединили\СКИФ ноябрь 2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23" l="1"/>
  <c r="H75" i="23"/>
  <c r="H74" i="23"/>
  <c r="H70" i="23"/>
  <c r="H71" i="23" l="1"/>
  <c r="H64" i="23"/>
  <c r="H68" i="23" l="1"/>
  <c r="H67" i="23"/>
  <c r="H65" i="23"/>
  <c r="H66" i="23" s="1"/>
  <c r="D63" i="23"/>
  <c r="H58" i="23"/>
  <c r="H59" i="23" l="1"/>
  <c r="H60" i="23" s="1"/>
  <c r="H61" i="23" s="1"/>
  <c r="H62" i="23" s="1"/>
  <c r="H69" i="23"/>
  <c r="H72" i="23" l="1"/>
  <c r="H73" i="23" s="1"/>
  <c r="H53" i="23"/>
  <c r="H54" i="23" l="1"/>
  <c r="H55" i="23" s="1"/>
  <c r="H56" i="23" s="1"/>
  <c r="H57" i="23" s="1"/>
  <c r="H23" i="23"/>
  <c r="H24" i="23" s="1"/>
  <c r="H25" i="23" s="1"/>
  <c r="H48" i="23" l="1"/>
  <c r="H43" i="23"/>
  <c r="H49" i="23" l="1"/>
  <c r="H50" i="23" s="1"/>
  <c r="H51" i="23" s="1"/>
  <c r="H52" i="23" s="1"/>
  <c r="H44" i="23"/>
  <c r="H45" i="23" s="1"/>
  <c r="H46" i="23" s="1"/>
  <c r="H47" i="23" s="1"/>
  <c r="H13" i="23"/>
  <c r="H14" i="23" s="1"/>
  <c r="H15" i="23" s="1"/>
  <c r="H18" i="23"/>
  <c r="H26" i="23"/>
  <c r="H27" i="23" s="1"/>
  <c r="H28" i="23"/>
  <c r="H33" i="23"/>
  <c r="H38" i="23"/>
  <c r="H39" i="23" l="1"/>
  <c r="H40" i="23" s="1"/>
  <c r="H41" i="23" s="1"/>
  <c r="H42" i="23" s="1"/>
  <c r="H34" i="23"/>
  <c r="H35" i="23" s="1"/>
  <c r="H36" i="23" s="1"/>
  <c r="H37" i="23" s="1"/>
  <c r="H29" i="23"/>
  <c r="H30" i="23" s="1"/>
  <c r="H31" i="23" s="1"/>
  <c r="H32" i="23" s="1"/>
  <c r="H19" i="23"/>
  <c r="H20" i="23" s="1"/>
  <c r="H21" i="23" s="1"/>
  <c r="H22" i="23" s="1"/>
  <c r="H16" i="23"/>
  <c r="D16" i="18"/>
  <c r="H17" i="23" l="1"/>
  <c r="A5" i="16"/>
  <c r="H25" i="16" l="1"/>
  <c r="G34" i="16"/>
  <c r="G27" i="16"/>
  <c r="F8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<sst xmlns="http://schemas.openxmlformats.org/spreadsheetml/2006/main" count="337" uniqueCount="110">
  <si>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</si>
  <si>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</si>
  <si>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</si>
  <si>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</si>
  <si>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</si>
  <si>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</si>
  <si>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</si>
  <si>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</si>
  <si>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</si>
  <si>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</si>
  <si>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</si>
  <si>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</si>
  <si>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</si>
  <si>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</si>
  <si>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</si>
  <si>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</si>
  <si>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</si>
  <si>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</si>
  <si>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</si>
  <si>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</si>
  <si>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</si>
  <si>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</si>
  <si>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</si>
  <si>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</si>
  <si>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</si>
  <si>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</si>
  <si>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</si>
  <si>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</si>
  <si>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</si>
  <si>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</si>
  <si>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</si>
  <si>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</si>
  <si>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</si>
  <si>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</si>
  <si>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</si>
  <si>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</si>
  <si>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</si>
  <si>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</si>
  <si>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</si>
  <si>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</si>
  <si>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</si>
  <si>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</si>
  <si>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</si>
  <si>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</si>
  <si>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</si>
  <si>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</si>
  <si>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</si>
  <si>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</si>
  <si>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</si>
  <si>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</si>
  <si>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</si>
  <si>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</si>
  <si>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</si>
  <si>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</si>
  <si>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</si>
  <si>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</si>
  <si>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</si>
  <si>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</si>
  <si>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</si>
  <si>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</si>
  <si>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</si>
  <si>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</si>
  <si>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</si>
  <si>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</si>
  <si>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</si>
  <si>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</si>
  <si>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</si>
  <si>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</si>
  <si>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</si>
  <si>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</si>
  <si>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</si>
  <si>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</si>
  <si>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</si>
  <si>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</si>
  <si>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</si>
  <si>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</si>
  <si>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</si>
  <si>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</si>
  <si>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</si>
  <si>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</si>
  <si>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</si>
  <si>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</si>
  <si>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</si>
  <si>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</si>
  <si>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</si>
  <si>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</si>
  <si>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</si>
  <si>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____________________/___________________/</t>
  </si>
  <si>
    <t>Резерв средств на непредвиденные работы и затраты 2%</t>
  </si>
  <si>
    <t>Ю.А. Седов</t>
  </si>
  <si>
    <t>-</t>
  </si>
  <si>
    <t>Всего с НДС</t>
  </si>
  <si>
    <t>ИТОГО без НДС</t>
  </si>
  <si>
    <t>г. Челябинск, п. Шершни, СНТ "Родничок", уч. 5. Тех. присоединение.</t>
  </si>
  <si>
    <t>г. Челябинск, п. Новосинеглазово, ул. Лесная 69. Тех. присоединение.</t>
  </si>
  <si>
    <t>г. Челябинск, п. Новосинеглазово, ул. Лесная 79. Тех. присоединение.</t>
  </si>
  <si>
    <t>г. Челябинск, Курчатовский район, Свердловский тракт, 5. Тех. присоединение.</t>
  </si>
  <si>
    <t>г. Челябинск, СНТ "Садовод-Любитель №1", ЗУ 74:36:0603003:2775. Тех. присоединение.</t>
  </si>
  <si>
    <t>г. Челябинск, ул.Шахтерская, 20. Тех. присоединение.</t>
  </si>
  <si>
    <t>г. Челябинск, ул. Входная,  д. 6. Тех. присоединение.</t>
  </si>
  <si>
    <t>Строительство газопроводов  от точки подключения до границ земельных участков.                                                                                                                                                           Технологическое присоединение.</t>
  </si>
  <si>
    <t>г. Челябинск, пос Градский прииск, уч. 61 а. Тех. присоединение.</t>
  </si>
  <si>
    <t>г. Челябинск, Ленинский район, ул. Харлова, 10 "А". Технологическое присоединение.</t>
  </si>
  <si>
    <t>г. Челябинск, пос. Каштак, ул. Кишиневская, д. 28. Тех. присоединение.</t>
  </si>
  <si>
    <t>г. Челябинск, ул. Клубничная, 2, ЗУ 74:36:0501019:146. Тех. присоединение.</t>
  </si>
  <si>
    <t>ЛС № 06-01-01</t>
  </si>
  <si>
    <t>г. Челябинск, Металлургический район, Шоссе Металлургов, 27 П. Тех. присоединение.</t>
  </si>
  <si>
    <t>ЛС № 07-01-01</t>
  </si>
  <si>
    <t>г. Челябинск, Металлургический район, Шоссе Металлургов, 27 П. Благоустройство. Тех. присоединение.</t>
  </si>
  <si>
    <t>Понижающий коэффициент К=0.93792454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</si>
</sst>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74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50" t="s">
        <v>86</v>
      </c>
      <c r="B1" s="50"/>
      <c r="C1" s="50"/>
      <c r="D1" s="50"/>
      <c r="E1" s="50"/>
      <c r="F1" s="50"/>
      <c r="G1" s="50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51" t="s">
        <v>18</v>
      </c>
      <c r="C22" s="51"/>
      <c r="D22" s="51"/>
      <c r="E22" s="51"/>
      <c r="O22" t="s">
        <v>59</v>
      </c>
    </row>
    <row r="23" spans="2:15" x14ac:dyDescent="0.25">
      <c r="B23" s="52" t="s">
        <v>17</v>
      </c>
      <c r="C23" s="52"/>
      <c r="D23" s="52"/>
      <c r="E23" s="52"/>
    </row>
    <row r="25" spans="2:15" x14ac:dyDescent="0.25">
      <c r="B25" s="52" t="s">
        <v>19</v>
      </c>
      <c r="C25" s="52"/>
      <c r="D25" s="52"/>
      <c r="E25" s="52"/>
    </row>
    <row r="26" spans="2:15" x14ac:dyDescent="0.25">
      <c r="B26" s="52" t="s">
        <v>20</v>
      </c>
      <c r="C26" s="52"/>
      <c r="D26" s="52"/>
      <c r="E26" s="52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65" t="s">
        <v>8</v>
      </c>
      <c r="F1" s="65"/>
      <c r="G1" s="65"/>
      <c r="H1" s="65"/>
    </row>
    <row r="2" spans="1:11" ht="29.25" customHeight="1" x14ac:dyDescent="0.25">
      <c r="A2" s="56" t="s">
        <v>66</v>
      </c>
      <c r="B2" s="56"/>
      <c r="C2" s="56"/>
      <c r="E2" s="66" t="str">
        <f>IF(F10&lt;100000,Исходный!B25,IF(F10&gt;100000,Исходный!B25))</f>
        <v>Генеральный директор АО "Челябинскгоргаз"</v>
      </c>
      <c r="F2" s="66"/>
      <c r="G2" s="66"/>
      <c r="H2" s="66"/>
    </row>
    <row r="3" spans="1:11" x14ac:dyDescent="0.25">
      <c r="A3" s="57" t="s">
        <v>67</v>
      </c>
      <c r="B3" s="57"/>
      <c r="C3" s="57"/>
      <c r="E3" s="65" t="str">
        <f>IF(F10&lt;100000,Исходный!B26,IF(F10&gt;100000,Исходный!B26))</f>
        <v>______________________________В.Г.Серадский</v>
      </c>
      <c r="F3" s="65"/>
      <c r="G3" s="65"/>
      <c r="H3" s="65"/>
    </row>
    <row r="5" spans="1:11" ht="30.75" customHeight="1" x14ac:dyDescent="0.25">
      <c r="A5" s="67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7"/>
      <c r="C5" s="67"/>
      <c r="D5" s="67"/>
      <c r="E5" s="67"/>
      <c r="F5" s="67"/>
      <c r="G5" s="67"/>
      <c r="H5" s="67"/>
      <c r="I5" s="15"/>
      <c r="J5" s="15"/>
      <c r="K5" s="15"/>
    </row>
    <row r="7" spans="1:11" ht="17.25" customHeight="1" x14ac:dyDescent="0.25">
      <c r="A7" s="68" t="s">
        <v>7</v>
      </c>
      <c r="B7" s="68"/>
      <c r="C7" s="68"/>
      <c r="D7" s="68"/>
      <c r="E7" s="68"/>
      <c r="F7" s="68"/>
      <c r="G7" s="68"/>
      <c r="H7" s="68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10" spans="1:11" x14ac:dyDescent="0.25">
      <c r="D10" s="16" t="s">
        <v>24</v>
      </c>
      <c r="E10" s="16"/>
      <c r="F10" s="58">
        <f>H19</f>
        <v>118000</v>
      </c>
      <c r="G10" s="58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53" t="s">
        <v>6</v>
      </c>
      <c r="B17" s="54"/>
      <c r="C17" s="54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53" t="s">
        <v>22</v>
      </c>
      <c r="B18" s="54"/>
      <c r="C18" s="55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53" t="s">
        <v>23</v>
      </c>
      <c r="B19" s="54"/>
      <c r="C19" s="55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view="pageLayout" zoomScaleNormal="100" zoomScaleSheetLayoutView="120" workbookViewId="0">
      <selection activeCell="H77" sqref="H77"/>
    </sheetView>
  </sheetViews>
  <sheetFormatPr defaultColWidth="9.140625" defaultRowHeight="15" x14ac:dyDescent="0.25"/>
  <cols>
    <col min="1" max="1" width="2.5703125" customWidth="1"/>
    <col min="2" max="2" width="12" customWidth="1"/>
    <col min="3" max="3" width="72.7109375" customWidth="1"/>
    <col min="4" max="4" width="11.7109375" customWidth="1"/>
    <col min="5" max="5" width="12.140625" customWidth="1"/>
    <col min="6" max="6" width="12.28515625" customWidth="1"/>
    <col min="7" max="7" width="7.28515625" customWidth="1"/>
    <col min="8" max="8" width="13.7109375" customWidth="1"/>
    <col min="9" max="9" width="11" customWidth="1"/>
    <col min="10" max="10" width="12.5703125" customWidth="1"/>
    <col min="11" max="11" width="13.140625" customWidth="1"/>
  </cols>
  <sheetData>
    <row r="1" spans="1:11" x14ac:dyDescent="0.25">
      <c r="A1" s="4" t="s">
        <v>13</v>
      </c>
      <c r="E1" s="65" t="s">
        <v>8</v>
      </c>
      <c r="F1" s="65"/>
      <c r="G1" s="65"/>
      <c r="H1" s="65"/>
    </row>
    <row r="2" spans="1:11" ht="29.25" customHeight="1" x14ac:dyDescent="0.25">
      <c r="A2" s="56"/>
      <c r="B2" s="56"/>
      <c r="C2" s="56"/>
      <c r="E2" s="73"/>
      <c r="F2" s="73"/>
      <c r="G2" s="73"/>
      <c r="H2" s="73"/>
    </row>
    <row r="3" spans="1:11" x14ac:dyDescent="0.25">
      <c r="A3" s="57" t="s">
        <v>87</v>
      </c>
      <c r="B3" s="57"/>
      <c r="C3" s="57"/>
      <c r="E3" s="57" t="s">
        <v>87</v>
      </c>
      <c r="F3" s="57"/>
      <c r="G3" s="57"/>
      <c r="H3" s="57"/>
    </row>
    <row r="4" spans="1:11" ht="10.5" customHeight="1" x14ac:dyDescent="0.25"/>
    <row r="5" spans="1:11" ht="30.75" customHeight="1" x14ac:dyDescent="0.25">
      <c r="A5" s="67" t="s">
        <v>100</v>
      </c>
      <c r="B5" s="67"/>
      <c r="C5" s="67"/>
      <c r="D5" s="67"/>
      <c r="E5" s="67"/>
      <c r="F5" s="67"/>
      <c r="G5" s="67"/>
      <c r="H5" s="67"/>
      <c r="I5" s="15"/>
      <c r="J5" s="15"/>
      <c r="K5" s="15"/>
    </row>
    <row r="6" spans="1:11" ht="17.25" customHeight="1" x14ac:dyDescent="0.25">
      <c r="A6" s="68" t="s">
        <v>7</v>
      </c>
      <c r="B6" s="68"/>
      <c r="C6" s="68"/>
      <c r="D6" s="68"/>
      <c r="E6" s="68"/>
      <c r="F6" s="68"/>
      <c r="G6" s="68"/>
      <c r="H6" s="68"/>
    </row>
    <row r="7" spans="1:11" ht="7.5" customHeight="1" x14ac:dyDescent="0.25"/>
    <row r="8" spans="1:11" x14ac:dyDescent="0.25">
      <c r="D8" s="16" t="s">
        <v>24</v>
      </c>
      <c r="E8" s="16"/>
      <c r="F8" s="58">
        <f>H76</f>
        <v>5330662.7391262995</v>
      </c>
      <c r="G8" s="58"/>
      <c r="H8" t="s">
        <v>27</v>
      </c>
    </row>
    <row r="9" spans="1:11" ht="21" customHeight="1" x14ac:dyDescent="0.25">
      <c r="A9" s="59" t="s">
        <v>14</v>
      </c>
      <c r="B9" s="59" t="s">
        <v>26</v>
      </c>
      <c r="C9" s="59" t="s">
        <v>0</v>
      </c>
      <c r="D9" s="61" t="s">
        <v>21</v>
      </c>
      <c r="E9" s="62"/>
      <c r="F9" s="62"/>
      <c r="G9" s="62"/>
      <c r="H9" s="63"/>
    </row>
    <row r="10" spans="1:11" ht="31.5" customHeight="1" x14ac:dyDescent="0.25">
      <c r="A10" s="60"/>
      <c r="B10" s="60"/>
      <c r="C10" s="60"/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11" s="12" customFormat="1" ht="11.25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11" s="12" customFormat="1" ht="12" x14ac:dyDescent="0.2">
      <c r="A12" s="42">
        <v>1</v>
      </c>
      <c r="B12" s="42"/>
      <c r="C12" s="18" t="s">
        <v>25</v>
      </c>
      <c r="D12" s="5"/>
      <c r="E12" s="5"/>
      <c r="F12" s="5"/>
      <c r="G12" s="5"/>
      <c r="H12" s="5"/>
    </row>
    <row r="13" spans="1:11" s="12" customFormat="1" ht="12.75" customHeight="1" x14ac:dyDescent="0.2">
      <c r="A13" s="19"/>
      <c r="B13" s="19" t="s">
        <v>39</v>
      </c>
      <c r="C13" s="3" t="s">
        <v>102</v>
      </c>
      <c r="D13" s="14">
        <v>932499.17</v>
      </c>
      <c r="E13" s="14">
        <v>3448</v>
      </c>
      <c r="F13" s="14" t="s">
        <v>90</v>
      </c>
      <c r="G13" s="14" t="s">
        <v>90</v>
      </c>
      <c r="H13" s="14">
        <f t="shared" ref="H13:H38" si="0">E13+D13</f>
        <v>935947.17</v>
      </c>
    </row>
    <row r="14" spans="1:11" s="12" customFormat="1" ht="12.75" customHeight="1" x14ac:dyDescent="0.2">
      <c r="A14" s="19"/>
      <c r="B14" s="19"/>
      <c r="C14" s="3" t="s">
        <v>88</v>
      </c>
      <c r="D14" s="14"/>
      <c r="E14" s="14"/>
      <c r="F14" s="14"/>
      <c r="G14" s="14"/>
      <c r="H14" s="14">
        <f>ROUND(H13/100*2,2)</f>
        <v>18718.939999999999</v>
      </c>
    </row>
    <row r="15" spans="1:11" s="12" customFormat="1" ht="12.75" customHeight="1" x14ac:dyDescent="0.2">
      <c r="A15" s="19"/>
      <c r="B15" s="19"/>
      <c r="C15" s="3" t="s">
        <v>29</v>
      </c>
      <c r="D15" s="14"/>
      <c r="E15" s="14"/>
      <c r="F15" s="14"/>
      <c r="G15" s="14"/>
      <c r="H15" s="14">
        <f>H14+H13</f>
        <v>954666.11</v>
      </c>
    </row>
    <row r="16" spans="1:11" s="12" customFormat="1" ht="12.75" customHeight="1" x14ac:dyDescent="0.2">
      <c r="A16" s="19"/>
      <c r="B16" s="19"/>
      <c r="C16" s="3" t="s">
        <v>80</v>
      </c>
      <c r="D16" s="14"/>
      <c r="E16" s="14"/>
      <c r="F16" s="14"/>
      <c r="G16" s="14"/>
      <c r="H16" s="14">
        <f>ROUND(H15/100*20,2)</f>
        <v>190933.22</v>
      </c>
    </row>
    <row r="17" spans="1:8" s="44" customFormat="1" ht="12.75" customHeight="1" x14ac:dyDescent="0.2">
      <c r="A17" s="20"/>
      <c r="B17" s="20"/>
      <c r="C17" s="9" t="s">
        <v>91</v>
      </c>
      <c r="D17" s="21"/>
      <c r="E17" s="21"/>
      <c r="F17" s="21"/>
      <c r="G17" s="21"/>
      <c r="H17" s="21">
        <f>H16+H15</f>
        <v>1145599.33</v>
      </c>
    </row>
    <row r="18" spans="1:8" s="12" customFormat="1" ht="12" x14ac:dyDescent="0.2">
      <c r="A18" s="19"/>
      <c r="B18" s="19" t="s">
        <v>39</v>
      </c>
      <c r="C18" s="3" t="s">
        <v>93</v>
      </c>
      <c r="D18" s="14">
        <v>104678.69</v>
      </c>
      <c r="E18" s="14">
        <v>2434</v>
      </c>
      <c r="F18" s="14" t="s">
        <v>90</v>
      </c>
      <c r="G18" s="14" t="s">
        <v>90</v>
      </c>
      <c r="H18" s="14">
        <f t="shared" si="0"/>
        <v>107112.69</v>
      </c>
    </row>
    <row r="19" spans="1:8" s="12" customFormat="1" ht="12" x14ac:dyDescent="0.2">
      <c r="A19" s="19"/>
      <c r="B19" s="19"/>
      <c r="C19" s="3" t="s">
        <v>88</v>
      </c>
      <c r="D19" s="14"/>
      <c r="E19" s="14"/>
      <c r="F19" s="14"/>
      <c r="G19" s="14"/>
      <c r="H19" s="14">
        <f>ROUND(H18/100*2,2)</f>
        <v>2142.25</v>
      </c>
    </row>
    <row r="20" spans="1:8" s="12" customFormat="1" ht="12" x14ac:dyDescent="0.2">
      <c r="A20" s="19"/>
      <c r="B20" s="19"/>
      <c r="C20" s="3" t="s">
        <v>29</v>
      </c>
      <c r="D20" s="14"/>
      <c r="E20" s="14"/>
      <c r="F20" s="14"/>
      <c r="G20" s="14"/>
      <c r="H20" s="14">
        <f>H19+H18</f>
        <v>109254.94</v>
      </c>
    </row>
    <row r="21" spans="1:8" s="12" customFormat="1" ht="12" x14ac:dyDescent="0.2">
      <c r="A21" s="19"/>
      <c r="B21" s="19"/>
      <c r="C21" s="3" t="s">
        <v>80</v>
      </c>
      <c r="D21" s="14"/>
      <c r="E21" s="14"/>
      <c r="F21" s="14"/>
      <c r="G21" s="14"/>
      <c r="H21" s="14">
        <f>ROUND(H20/100*20,2)</f>
        <v>21850.99</v>
      </c>
    </row>
    <row r="22" spans="1:8" s="44" customFormat="1" ht="12" x14ac:dyDescent="0.2">
      <c r="A22" s="20"/>
      <c r="B22" s="20"/>
      <c r="C22" s="9" t="s">
        <v>91</v>
      </c>
      <c r="D22" s="21"/>
      <c r="E22" s="21"/>
      <c r="F22" s="21"/>
      <c r="G22" s="21"/>
      <c r="H22" s="21">
        <f>H21+H20</f>
        <v>131105.93</v>
      </c>
    </row>
    <row r="23" spans="1:8" s="12" customFormat="1" ht="12" x14ac:dyDescent="0.2">
      <c r="A23" s="19"/>
      <c r="B23" s="19" t="s">
        <v>39</v>
      </c>
      <c r="C23" s="3" t="s">
        <v>95</v>
      </c>
      <c r="D23" s="14">
        <v>129855.5</v>
      </c>
      <c r="E23" s="14">
        <v>4776</v>
      </c>
      <c r="F23" s="14" t="s">
        <v>90</v>
      </c>
      <c r="G23" s="14" t="s">
        <v>90</v>
      </c>
      <c r="H23" s="14">
        <f>E23+D23</f>
        <v>134631.5</v>
      </c>
    </row>
    <row r="24" spans="1:8" s="12" customFormat="1" ht="12" x14ac:dyDescent="0.2">
      <c r="A24" s="19"/>
      <c r="B24" s="19"/>
      <c r="C24" s="3" t="s">
        <v>88</v>
      </c>
      <c r="D24" s="14"/>
      <c r="E24" s="14"/>
      <c r="F24" s="14"/>
      <c r="G24" s="14"/>
      <c r="H24" s="14">
        <f>ROUND(H23/100*2,2)</f>
        <v>2692.63</v>
      </c>
    </row>
    <row r="25" spans="1:8" s="12" customFormat="1" ht="12" x14ac:dyDescent="0.2">
      <c r="A25" s="19"/>
      <c r="B25" s="19"/>
      <c r="C25" s="3" t="s">
        <v>29</v>
      </c>
      <c r="D25" s="14"/>
      <c r="E25" s="14"/>
      <c r="F25" s="14"/>
      <c r="G25" s="14"/>
      <c r="H25" s="14">
        <f>H24+H23</f>
        <v>137324.13</v>
      </c>
    </row>
    <row r="26" spans="1:8" s="12" customFormat="1" ht="12" x14ac:dyDescent="0.2">
      <c r="A26" s="19"/>
      <c r="B26" s="19"/>
      <c r="C26" s="3" t="s">
        <v>80</v>
      </c>
      <c r="D26" s="14"/>
      <c r="E26" s="14"/>
      <c r="F26" s="14"/>
      <c r="G26" s="14"/>
      <c r="H26" s="14">
        <f>ROUND(H25/100*20,2)</f>
        <v>27464.83</v>
      </c>
    </row>
    <row r="27" spans="1:8" s="44" customFormat="1" ht="12" x14ac:dyDescent="0.2">
      <c r="A27" s="20"/>
      <c r="B27" s="20"/>
      <c r="C27" s="9" t="s">
        <v>91</v>
      </c>
      <c r="D27" s="21"/>
      <c r="E27" s="21"/>
      <c r="F27" s="21"/>
      <c r="G27" s="21"/>
      <c r="H27" s="21">
        <f>H26+H25</f>
        <v>164788.96000000002</v>
      </c>
    </row>
    <row r="28" spans="1:8" s="12" customFormat="1" ht="12" x14ac:dyDescent="0.2">
      <c r="A28" s="19"/>
      <c r="B28" s="19" t="s">
        <v>39</v>
      </c>
      <c r="C28" s="3" t="s">
        <v>94</v>
      </c>
      <c r="D28" s="14">
        <v>149042.5</v>
      </c>
      <c r="E28" s="14">
        <v>5809</v>
      </c>
      <c r="F28" s="14" t="s">
        <v>90</v>
      </c>
      <c r="G28" s="14" t="s">
        <v>90</v>
      </c>
      <c r="H28" s="14">
        <f t="shared" si="0"/>
        <v>154851.5</v>
      </c>
    </row>
    <row r="29" spans="1:8" s="12" customFormat="1" ht="12" x14ac:dyDescent="0.2">
      <c r="A29" s="19"/>
      <c r="B29" s="19"/>
      <c r="C29" s="3" t="s">
        <v>88</v>
      </c>
      <c r="D29" s="14"/>
      <c r="E29" s="14"/>
      <c r="F29" s="14"/>
      <c r="G29" s="14"/>
      <c r="H29" s="14">
        <f>ROUND(H28/100*2,2)</f>
        <v>3097.03</v>
      </c>
    </row>
    <row r="30" spans="1:8" s="12" customFormat="1" ht="12" x14ac:dyDescent="0.2">
      <c r="A30" s="19"/>
      <c r="B30" s="19"/>
      <c r="C30" s="3" t="s">
        <v>29</v>
      </c>
      <c r="D30" s="14"/>
      <c r="E30" s="14"/>
      <c r="F30" s="14"/>
      <c r="G30" s="14"/>
      <c r="H30" s="14">
        <f>H29+H28</f>
        <v>157948.53</v>
      </c>
    </row>
    <row r="31" spans="1:8" s="12" customFormat="1" ht="12" x14ac:dyDescent="0.2">
      <c r="A31" s="19"/>
      <c r="B31" s="19"/>
      <c r="C31" s="3" t="s">
        <v>80</v>
      </c>
      <c r="D31" s="14"/>
      <c r="E31" s="14"/>
      <c r="F31" s="14"/>
      <c r="G31" s="14"/>
      <c r="H31" s="14">
        <f>ROUND(H30/100*20,2)</f>
        <v>31589.71</v>
      </c>
    </row>
    <row r="32" spans="1:8" s="44" customFormat="1" ht="12" x14ac:dyDescent="0.2">
      <c r="A32" s="20"/>
      <c r="B32" s="20"/>
      <c r="C32" s="9" t="s">
        <v>91</v>
      </c>
      <c r="D32" s="21"/>
      <c r="E32" s="21"/>
      <c r="F32" s="21"/>
      <c r="G32" s="21"/>
      <c r="H32" s="21">
        <f>H31+H30</f>
        <v>189538.24</v>
      </c>
    </row>
    <row r="33" spans="1:8" s="12" customFormat="1" ht="12" x14ac:dyDescent="0.2">
      <c r="A33" s="19"/>
      <c r="B33" s="19" t="s">
        <v>39</v>
      </c>
      <c r="C33" s="3" t="s">
        <v>96</v>
      </c>
      <c r="D33" s="14">
        <v>159280</v>
      </c>
      <c r="E33" s="14">
        <v>1516</v>
      </c>
      <c r="F33" s="14" t="s">
        <v>90</v>
      </c>
      <c r="G33" s="14" t="s">
        <v>90</v>
      </c>
      <c r="H33" s="14">
        <f t="shared" si="0"/>
        <v>160796</v>
      </c>
    </row>
    <row r="34" spans="1:8" s="12" customFormat="1" ht="12" x14ac:dyDescent="0.2">
      <c r="A34" s="19"/>
      <c r="B34" s="19"/>
      <c r="C34" s="3" t="s">
        <v>88</v>
      </c>
      <c r="D34" s="14"/>
      <c r="E34" s="14"/>
      <c r="F34" s="14"/>
      <c r="G34" s="14"/>
      <c r="H34" s="14">
        <f>ROUND(H33/100*2,2)</f>
        <v>3215.92</v>
      </c>
    </row>
    <row r="35" spans="1:8" s="12" customFormat="1" ht="12" x14ac:dyDescent="0.2">
      <c r="A35" s="19"/>
      <c r="B35" s="19"/>
      <c r="C35" s="3" t="s">
        <v>29</v>
      </c>
      <c r="D35" s="14"/>
      <c r="E35" s="14"/>
      <c r="F35" s="14"/>
      <c r="G35" s="14"/>
      <c r="H35" s="14">
        <f>H34+H33</f>
        <v>164011.92000000001</v>
      </c>
    </row>
    <row r="36" spans="1:8" s="12" customFormat="1" ht="12" x14ac:dyDescent="0.2">
      <c r="A36" s="19"/>
      <c r="B36" s="19"/>
      <c r="C36" s="3" t="s">
        <v>80</v>
      </c>
      <c r="D36" s="14"/>
      <c r="E36" s="14"/>
      <c r="F36" s="14"/>
      <c r="G36" s="14"/>
      <c r="H36" s="14">
        <f>ROUND(H35/100*20,2)</f>
        <v>32802.379999999997</v>
      </c>
    </row>
    <row r="37" spans="1:8" s="44" customFormat="1" ht="12" x14ac:dyDescent="0.2">
      <c r="A37" s="20"/>
      <c r="B37" s="20"/>
      <c r="C37" s="9" t="s">
        <v>91</v>
      </c>
      <c r="D37" s="21"/>
      <c r="E37" s="21"/>
      <c r="F37" s="21"/>
      <c r="G37" s="21"/>
      <c r="H37" s="21">
        <f>H36+H35</f>
        <v>196814.30000000002</v>
      </c>
    </row>
    <row r="38" spans="1:8" s="12" customFormat="1" ht="18" customHeight="1" x14ac:dyDescent="0.2">
      <c r="A38" s="19"/>
      <c r="B38" s="19" t="s">
        <v>39</v>
      </c>
      <c r="C38" s="3" t="s">
        <v>97</v>
      </c>
      <c r="D38" s="14">
        <v>542848.07999999996</v>
      </c>
      <c r="E38" s="14">
        <v>34379</v>
      </c>
      <c r="F38" s="14" t="s">
        <v>90</v>
      </c>
      <c r="G38" s="14" t="s">
        <v>90</v>
      </c>
      <c r="H38" s="14">
        <f t="shared" si="0"/>
        <v>577227.07999999996</v>
      </c>
    </row>
    <row r="39" spans="1:8" s="12" customFormat="1" ht="12.75" customHeight="1" x14ac:dyDescent="0.2">
      <c r="A39" s="19"/>
      <c r="B39" s="19"/>
      <c r="C39" s="3" t="s">
        <v>88</v>
      </c>
      <c r="D39" s="14"/>
      <c r="E39" s="14"/>
      <c r="F39" s="14"/>
      <c r="G39" s="14"/>
      <c r="H39" s="14">
        <f>ROUND(H38/100*2,2)</f>
        <v>11544.54</v>
      </c>
    </row>
    <row r="40" spans="1:8" s="12" customFormat="1" ht="14.25" customHeight="1" x14ac:dyDescent="0.2">
      <c r="A40" s="19"/>
      <c r="B40" s="19"/>
      <c r="C40" s="3" t="s">
        <v>29</v>
      </c>
      <c r="D40" s="14"/>
      <c r="E40" s="14"/>
      <c r="F40" s="14"/>
      <c r="G40" s="14"/>
      <c r="H40" s="14">
        <f>H39+H38</f>
        <v>588771.62</v>
      </c>
    </row>
    <row r="41" spans="1:8" s="12" customFormat="1" ht="14.25" customHeight="1" x14ac:dyDescent="0.2">
      <c r="A41" s="43"/>
      <c r="B41" s="19"/>
      <c r="C41" s="3" t="s">
        <v>80</v>
      </c>
      <c r="D41" s="14"/>
      <c r="E41" s="14"/>
      <c r="F41" s="14"/>
      <c r="G41" s="14"/>
      <c r="H41" s="14">
        <f>ROUND(H40/100*20,2)</f>
        <v>117754.32</v>
      </c>
    </row>
    <row r="42" spans="1:8" s="44" customFormat="1" ht="14.25" customHeight="1" x14ac:dyDescent="0.2">
      <c r="A42" s="45"/>
      <c r="B42" s="20"/>
      <c r="C42" s="48" t="s">
        <v>91</v>
      </c>
      <c r="D42" s="21"/>
      <c r="E42" s="21"/>
      <c r="F42" s="21"/>
      <c r="G42" s="21"/>
      <c r="H42" s="21">
        <f>H41+H40</f>
        <v>706525.94</v>
      </c>
    </row>
    <row r="43" spans="1:8" s="12" customFormat="1" ht="18" customHeight="1" x14ac:dyDescent="0.2">
      <c r="A43" s="19"/>
      <c r="B43" s="19" t="s">
        <v>39</v>
      </c>
      <c r="C43" s="3" t="s">
        <v>98</v>
      </c>
      <c r="D43" s="14">
        <v>328813.8</v>
      </c>
      <c r="E43" s="14">
        <v>21464</v>
      </c>
      <c r="F43" s="14" t="s">
        <v>90</v>
      </c>
      <c r="G43" s="14" t="s">
        <v>90</v>
      </c>
      <c r="H43" s="14">
        <f t="shared" ref="H43" si="1">E43+D43</f>
        <v>350277.8</v>
      </c>
    </row>
    <row r="44" spans="1:8" s="12" customFormat="1" ht="12.75" customHeight="1" x14ac:dyDescent="0.2">
      <c r="A44" s="19"/>
      <c r="B44" s="19"/>
      <c r="C44" s="3" t="s">
        <v>88</v>
      </c>
      <c r="D44" s="14"/>
      <c r="E44" s="14"/>
      <c r="F44" s="14"/>
      <c r="G44" s="14"/>
      <c r="H44" s="14">
        <f>ROUND(H43/100*2,2)</f>
        <v>7005.56</v>
      </c>
    </row>
    <row r="45" spans="1:8" s="12" customFormat="1" ht="14.25" customHeight="1" x14ac:dyDescent="0.2">
      <c r="A45" s="19"/>
      <c r="B45" s="19"/>
      <c r="C45" s="3" t="s">
        <v>29</v>
      </c>
      <c r="D45" s="14"/>
      <c r="E45" s="14"/>
      <c r="F45" s="14"/>
      <c r="G45" s="14"/>
      <c r="H45" s="14">
        <f>H44+H43</f>
        <v>357283.36</v>
      </c>
    </row>
    <row r="46" spans="1:8" s="12" customFormat="1" ht="14.25" customHeight="1" x14ac:dyDescent="0.2">
      <c r="A46" s="43"/>
      <c r="B46" s="19"/>
      <c r="C46" s="3" t="s">
        <v>80</v>
      </c>
      <c r="D46" s="14"/>
      <c r="E46" s="14"/>
      <c r="F46" s="14"/>
      <c r="G46" s="14"/>
      <c r="H46" s="14">
        <f>ROUND(H45/100*20,2)</f>
        <v>71456.67</v>
      </c>
    </row>
    <row r="47" spans="1:8" s="44" customFormat="1" ht="14.25" customHeight="1" x14ac:dyDescent="0.2">
      <c r="A47" s="45"/>
      <c r="B47" s="20"/>
      <c r="C47" s="9" t="s">
        <v>91</v>
      </c>
      <c r="D47" s="21"/>
      <c r="E47" s="21"/>
      <c r="F47" s="21"/>
      <c r="G47" s="21"/>
      <c r="H47" s="21">
        <f>H46+H45</f>
        <v>428740.02999999997</v>
      </c>
    </row>
    <row r="48" spans="1:8" s="12" customFormat="1" ht="18" customHeight="1" x14ac:dyDescent="0.2">
      <c r="A48" s="43"/>
      <c r="B48" s="19" t="s">
        <v>39</v>
      </c>
      <c r="C48" s="49" t="s">
        <v>99</v>
      </c>
      <c r="D48" s="14">
        <v>478563.55</v>
      </c>
      <c r="E48" s="14">
        <v>8690</v>
      </c>
      <c r="F48" s="14" t="s">
        <v>90</v>
      </c>
      <c r="G48" s="14" t="s">
        <v>90</v>
      </c>
      <c r="H48" s="14">
        <f t="shared" ref="H48" si="2">E48+D48</f>
        <v>487253.55</v>
      </c>
    </row>
    <row r="49" spans="1:8" s="12" customFormat="1" ht="12.75" customHeight="1" x14ac:dyDescent="0.2">
      <c r="A49" s="19"/>
      <c r="B49" s="19"/>
      <c r="C49" s="3" t="s">
        <v>88</v>
      </c>
      <c r="D49" s="14"/>
      <c r="E49" s="14"/>
      <c r="F49" s="14"/>
      <c r="G49" s="14"/>
      <c r="H49" s="14">
        <f>ROUND(H48/100*2,2)</f>
        <v>9745.07</v>
      </c>
    </row>
    <row r="50" spans="1:8" s="12" customFormat="1" ht="14.25" customHeight="1" x14ac:dyDescent="0.2">
      <c r="A50" s="19"/>
      <c r="B50" s="19"/>
      <c r="C50" s="3" t="s">
        <v>29</v>
      </c>
      <c r="D50" s="14"/>
      <c r="E50" s="14"/>
      <c r="F50" s="14"/>
      <c r="G50" s="14"/>
      <c r="H50" s="14">
        <f>H49+H48</f>
        <v>496998.62</v>
      </c>
    </row>
    <row r="51" spans="1:8" s="12" customFormat="1" ht="14.25" customHeight="1" x14ac:dyDescent="0.2">
      <c r="A51" s="43"/>
      <c r="B51" s="19"/>
      <c r="C51" s="3" t="s">
        <v>80</v>
      </c>
      <c r="D51" s="14"/>
      <c r="E51" s="14"/>
      <c r="F51" s="14"/>
      <c r="G51" s="14"/>
      <c r="H51" s="14">
        <f>ROUND(H50/100*20,2)</f>
        <v>99399.72</v>
      </c>
    </row>
    <row r="52" spans="1:8" s="44" customFormat="1" ht="14.25" customHeight="1" x14ac:dyDescent="0.2">
      <c r="A52" s="45"/>
      <c r="B52" s="20"/>
      <c r="C52" s="9" t="s">
        <v>91</v>
      </c>
      <c r="D52" s="21"/>
      <c r="E52" s="21"/>
      <c r="F52" s="21"/>
      <c r="G52" s="21"/>
      <c r="H52" s="21">
        <f>H51+H50</f>
        <v>596398.34</v>
      </c>
    </row>
    <row r="53" spans="1:8" s="12" customFormat="1" ht="18" customHeight="1" x14ac:dyDescent="0.2">
      <c r="A53" s="19"/>
      <c r="B53" s="19" t="s">
        <v>39</v>
      </c>
      <c r="C53" s="3" t="s">
        <v>101</v>
      </c>
      <c r="D53" s="14">
        <v>114076.24</v>
      </c>
      <c r="E53" s="14">
        <v>34379</v>
      </c>
      <c r="F53" s="14" t="s">
        <v>90</v>
      </c>
      <c r="G53" s="14" t="s">
        <v>90</v>
      </c>
      <c r="H53" s="14">
        <f t="shared" ref="H53" si="3">E53+D53</f>
        <v>148455.24</v>
      </c>
    </row>
    <row r="54" spans="1:8" s="12" customFormat="1" ht="12.75" customHeight="1" x14ac:dyDescent="0.2">
      <c r="A54" s="19"/>
      <c r="B54" s="19"/>
      <c r="C54" s="3" t="s">
        <v>88</v>
      </c>
      <c r="D54" s="14"/>
      <c r="E54" s="14"/>
      <c r="F54" s="14"/>
      <c r="G54" s="14"/>
      <c r="H54" s="14">
        <f>ROUND(H53/100*2,2)</f>
        <v>2969.1</v>
      </c>
    </row>
    <row r="55" spans="1:8" s="12" customFormat="1" ht="14.25" customHeight="1" x14ac:dyDescent="0.2">
      <c r="A55" s="19"/>
      <c r="B55" s="19"/>
      <c r="C55" s="3" t="s">
        <v>29</v>
      </c>
      <c r="D55" s="14"/>
      <c r="E55" s="14"/>
      <c r="F55" s="14"/>
      <c r="G55" s="14"/>
      <c r="H55" s="14">
        <f>H54+H53</f>
        <v>151424.34</v>
      </c>
    </row>
    <row r="56" spans="1:8" s="12" customFormat="1" ht="14.25" customHeight="1" x14ac:dyDescent="0.2">
      <c r="A56" s="43"/>
      <c r="B56" s="19"/>
      <c r="C56" s="3" t="s">
        <v>80</v>
      </c>
      <c r="D56" s="14"/>
      <c r="E56" s="14"/>
      <c r="F56" s="14"/>
      <c r="G56" s="14"/>
      <c r="H56" s="14">
        <f>ROUND(H55/100*20,2)</f>
        <v>30284.87</v>
      </c>
    </row>
    <row r="57" spans="1:8" s="44" customFormat="1" ht="14.25" customHeight="1" x14ac:dyDescent="0.2">
      <c r="A57" s="45"/>
      <c r="B57" s="20"/>
      <c r="C57" s="9" t="s">
        <v>91</v>
      </c>
      <c r="D57" s="21"/>
      <c r="E57" s="21"/>
      <c r="F57" s="21"/>
      <c r="G57" s="21"/>
      <c r="H57" s="21">
        <f>H56+H55</f>
        <v>181709.21</v>
      </c>
    </row>
    <row r="58" spans="1:8" s="44" customFormat="1" ht="14.25" customHeight="1" x14ac:dyDescent="0.2">
      <c r="A58" s="45"/>
      <c r="B58" s="19" t="s">
        <v>39</v>
      </c>
      <c r="C58" s="49" t="s">
        <v>103</v>
      </c>
      <c r="D58" s="14">
        <v>194676.81</v>
      </c>
      <c r="E58" s="14">
        <v>21388.29</v>
      </c>
      <c r="F58" s="14" t="s">
        <v>90</v>
      </c>
      <c r="G58" s="14" t="s">
        <v>90</v>
      </c>
      <c r="H58" s="14">
        <f>E58+D58</f>
        <v>216065.1</v>
      </c>
    </row>
    <row r="59" spans="1:8" s="44" customFormat="1" ht="14.25" customHeight="1" x14ac:dyDescent="0.2">
      <c r="A59" s="45"/>
      <c r="B59" s="19"/>
      <c r="C59" s="3" t="s">
        <v>88</v>
      </c>
      <c r="D59" s="14"/>
      <c r="E59" s="14"/>
      <c r="F59" s="14"/>
      <c r="G59" s="14"/>
      <c r="H59" s="14">
        <f>ROUND(H58/100*2,2)</f>
        <v>4321.3</v>
      </c>
    </row>
    <row r="60" spans="1:8" s="44" customFormat="1" ht="14.25" customHeight="1" x14ac:dyDescent="0.2">
      <c r="A60" s="45"/>
      <c r="B60" s="19"/>
      <c r="C60" s="3" t="s">
        <v>29</v>
      </c>
      <c r="D60" s="14"/>
      <c r="E60" s="14"/>
      <c r="F60" s="14"/>
      <c r="G60" s="14"/>
      <c r="H60" s="14">
        <f>H59+H58</f>
        <v>220386.4</v>
      </c>
    </row>
    <row r="61" spans="1:8" s="44" customFormat="1" ht="14.25" customHeight="1" x14ac:dyDescent="0.2">
      <c r="A61" s="45"/>
      <c r="B61" s="19"/>
      <c r="C61" s="3" t="s">
        <v>80</v>
      </c>
      <c r="D61" s="14"/>
      <c r="E61" s="14"/>
      <c r="F61" s="14"/>
      <c r="G61" s="14"/>
      <c r="H61" s="14">
        <f>ROUND(H60/100*20,2)</f>
        <v>44077.279999999999</v>
      </c>
    </row>
    <row r="62" spans="1:8" s="44" customFormat="1" ht="14.25" customHeight="1" x14ac:dyDescent="0.2">
      <c r="A62" s="45"/>
      <c r="B62" s="20"/>
      <c r="C62" s="9" t="s">
        <v>91</v>
      </c>
      <c r="D62" s="21"/>
      <c r="E62" s="21"/>
      <c r="F62" s="21"/>
      <c r="G62" s="21"/>
      <c r="H62" s="21">
        <f>H61+H60</f>
        <v>264463.68</v>
      </c>
    </row>
    <row r="63" spans="1:8" s="44" customFormat="1" ht="14.25" customHeight="1" x14ac:dyDescent="0.2">
      <c r="A63" s="45"/>
      <c r="B63" s="19" t="s">
        <v>39</v>
      </c>
      <c r="C63" s="3" t="s">
        <v>104</v>
      </c>
      <c r="D63" s="14">
        <f>H63-E63</f>
        <v>580185.19999999995</v>
      </c>
      <c r="E63" s="14">
        <v>4030</v>
      </c>
      <c r="F63" s="14" t="s">
        <v>90</v>
      </c>
      <c r="G63" s="14" t="s">
        <v>90</v>
      </c>
      <c r="H63" s="14">
        <v>584215.19999999995</v>
      </c>
    </row>
    <row r="64" spans="1:8" s="44" customFormat="1" ht="14.25" customHeight="1" x14ac:dyDescent="0.2">
      <c r="A64" s="45"/>
      <c r="B64" s="19"/>
      <c r="C64" s="3" t="s">
        <v>29</v>
      </c>
      <c r="D64" s="14"/>
      <c r="E64" s="14"/>
      <c r="F64" s="14"/>
      <c r="G64" s="14"/>
      <c r="H64" s="14">
        <f>H63</f>
        <v>584215.19999999995</v>
      </c>
    </row>
    <row r="65" spans="1:10" s="44" customFormat="1" ht="14.25" customHeight="1" x14ac:dyDescent="0.2">
      <c r="A65" s="45"/>
      <c r="B65" s="19"/>
      <c r="C65" s="3" t="s">
        <v>80</v>
      </c>
      <c r="D65" s="14"/>
      <c r="E65" s="14"/>
      <c r="F65" s="14"/>
      <c r="G65" s="14"/>
      <c r="H65" s="14">
        <f>ROUND(H64/100*20,2)</f>
        <v>116843.04</v>
      </c>
    </row>
    <row r="66" spans="1:10" s="44" customFormat="1" ht="14.25" customHeight="1" x14ac:dyDescent="0.2">
      <c r="A66" s="45"/>
      <c r="B66" s="20"/>
      <c r="C66" s="9" t="s">
        <v>91</v>
      </c>
      <c r="D66" s="21"/>
      <c r="E66" s="21"/>
      <c r="F66" s="21"/>
      <c r="G66" s="21"/>
      <c r="H66" s="21">
        <f>H65+H64</f>
        <v>701058.24</v>
      </c>
    </row>
    <row r="67" spans="1:10" s="44" customFormat="1" ht="24" customHeight="1" x14ac:dyDescent="0.2">
      <c r="A67" s="45"/>
      <c r="B67" s="19" t="s">
        <v>105</v>
      </c>
      <c r="C67" s="3" t="s">
        <v>106</v>
      </c>
      <c r="D67" s="14">
        <v>508740</v>
      </c>
      <c r="E67" s="14">
        <v>999</v>
      </c>
      <c r="F67" s="14" t="s">
        <v>90</v>
      </c>
      <c r="G67" s="14" t="s">
        <v>90</v>
      </c>
      <c r="H67" s="14">
        <f t="shared" ref="H67" si="4">E67+D67</f>
        <v>509739</v>
      </c>
    </row>
    <row r="68" spans="1:10" s="44" customFormat="1" ht="27.75" customHeight="1" x14ac:dyDescent="0.2">
      <c r="A68" s="45"/>
      <c r="B68" s="19" t="s">
        <v>107</v>
      </c>
      <c r="C68" s="3" t="s">
        <v>108</v>
      </c>
      <c r="D68" s="14" t="s">
        <v>90</v>
      </c>
      <c r="E68" s="14">
        <v>44606</v>
      </c>
      <c r="F68" s="14" t="s">
        <v>90</v>
      </c>
      <c r="G68" s="14" t="s">
        <v>90</v>
      </c>
      <c r="H68" s="14">
        <f>E68</f>
        <v>44606</v>
      </c>
    </row>
    <row r="69" spans="1:10" s="44" customFormat="1" ht="14.25" customHeight="1" x14ac:dyDescent="0.2">
      <c r="A69" s="45"/>
      <c r="B69" s="19"/>
      <c r="C69" s="3" t="s">
        <v>29</v>
      </c>
      <c r="D69" s="14"/>
      <c r="E69" s="14"/>
      <c r="F69" s="14"/>
      <c r="G69" s="14"/>
      <c r="H69" s="14">
        <f>H68+H67</f>
        <v>554345</v>
      </c>
    </row>
    <row r="70" spans="1:10" s="44" customFormat="1" ht="14.25" customHeight="1" x14ac:dyDescent="0.2">
      <c r="A70" s="45"/>
      <c r="B70" s="19"/>
      <c r="C70" s="3" t="s">
        <v>109</v>
      </c>
      <c r="D70" s="14"/>
      <c r="E70" s="14"/>
      <c r="F70" s="14"/>
      <c r="G70" s="14"/>
      <c r="H70" s="14">
        <f>H69*0.93792454</f>
        <v>519933.77912630001</v>
      </c>
    </row>
    <row r="71" spans="1:10" s="44" customFormat="1" ht="14.25" customHeight="1" x14ac:dyDescent="0.2">
      <c r="A71" s="45"/>
      <c r="B71" s="19"/>
      <c r="C71" s="3" t="s">
        <v>29</v>
      </c>
      <c r="D71" s="14"/>
      <c r="E71" s="14"/>
      <c r="F71" s="14"/>
      <c r="G71" s="14"/>
      <c r="H71" s="14">
        <f>H70</f>
        <v>519933.77912630001</v>
      </c>
    </row>
    <row r="72" spans="1:10" s="44" customFormat="1" ht="14.25" customHeight="1" x14ac:dyDescent="0.2">
      <c r="A72" s="45"/>
      <c r="B72" s="19"/>
      <c r="C72" s="3" t="s">
        <v>80</v>
      </c>
      <c r="D72" s="14"/>
      <c r="E72" s="14"/>
      <c r="F72" s="14"/>
      <c r="G72" s="14"/>
      <c r="H72" s="14">
        <f>ROUND(H71/100*20,2)</f>
        <v>103986.76</v>
      </c>
    </row>
    <row r="73" spans="1:10" s="44" customFormat="1" ht="14.25" customHeight="1" x14ac:dyDescent="0.2">
      <c r="A73" s="45"/>
      <c r="B73" s="46"/>
      <c r="C73" s="9" t="s">
        <v>91</v>
      </c>
      <c r="D73" s="21"/>
      <c r="E73" s="21"/>
      <c r="F73" s="21"/>
      <c r="G73" s="21"/>
      <c r="H73" s="21">
        <f>H72+H71</f>
        <v>623920.53912630002</v>
      </c>
    </row>
    <row r="74" spans="1:10" ht="15.75" customHeight="1" x14ac:dyDescent="0.25">
      <c r="A74" s="53" t="s">
        <v>92</v>
      </c>
      <c r="B74" s="69"/>
      <c r="C74" s="54"/>
      <c r="D74" s="7"/>
      <c r="E74" s="7"/>
      <c r="F74" s="7"/>
      <c r="G74" s="7"/>
      <c r="H74" s="41">
        <f>H15+H20+H25+H30+H35+H40+H45+H50+H55+H60+H64+H71</f>
        <v>4442218.9491262995</v>
      </c>
      <c r="I74" s="6"/>
      <c r="J74" s="6"/>
    </row>
    <row r="75" spans="1:10" ht="15.75" customHeight="1" x14ac:dyDescent="0.25">
      <c r="A75" s="70" t="s">
        <v>80</v>
      </c>
      <c r="B75" s="71"/>
      <c r="C75" s="72"/>
      <c r="D75" s="7"/>
      <c r="E75" s="7"/>
      <c r="F75" s="7"/>
      <c r="G75" s="7"/>
      <c r="H75" s="40">
        <f>H16+H21+H26+H31+H36+H41+H46+H51+H56+H61+H65+H72</f>
        <v>888443.79</v>
      </c>
      <c r="I75" s="6"/>
      <c r="J75" s="6"/>
    </row>
    <row r="76" spans="1:10" ht="15.75" customHeight="1" x14ac:dyDescent="0.25">
      <c r="A76" s="53" t="s">
        <v>23</v>
      </c>
      <c r="B76" s="54"/>
      <c r="C76" s="55"/>
      <c r="D76" s="7"/>
      <c r="E76" s="7"/>
      <c r="F76" s="7"/>
      <c r="G76" s="7"/>
      <c r="H76" s="40">
        <f>H57+H52+H47+H42+H37+H32+H27+H22+H17+H73+H66+H62</f>
        <v>5330662.7391262995</v>
      </c>
      <c r="I76" s="6"/>
      <c r="J76" s="6"/>
    </row>
    <row r="78" spans="1:10" x14ac:dyDescent="0.25">
      <c r="B78" t="s">
        <v>83</v>
      </c>
      <c r="D78" s="24"/>
      <c r="E78" s="24"/>
      <c r="G78" t="s">
        <v>89</v>
      </c>
    </row>
    <row r="81" spans="8:8" x14ac:dyDescent="0.25">
      <c r="H81" s="47"/>
    </row>
  </sheetData>
  <mergeCells count="15">
    <mergeCell ref="A5:H5"/>
    <mergeCell ref="E1:H1"/>
    <mergeCell ref="A2:C2"/>
    <mergeCell ref="E2:H2"/>
    <mergeCell ref="A3:C3"/>
    <mergeCell ref="E3:H3"/>
    <mergeCell ref="A74:C74"/>
    <mergeCell ref="A75:C75"/>
    <mergeCell ref="A76:C76"/>
    <mergeCell ref="A6:H6"/>
    <mergeCell ref="F8:G8"/>
    <mergeCell ref="A9:A10"/>
    <mergeCell ref="B9:B10"/>
    <mergeCell ref="C9:C10"/>
    <mergeCell ref="D9:H9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oddFooter>&amp;LИсп. Копылова Е.В.</oddFooter>
    <firstHeader>&amp;RПриложение №_______
к ________________________________________________г</firstHeader>
    <firstFooter>&amp;LИсп. Копылова Е.В.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65" t="s">
        <v>8</v>
      </c>
      <c r="F1" s="65"/>
      <c r="G1" s="65"/>
      <c r="H1" s="65"/>
    </row>
    <row r="2" spans="1:11" ht="29.25" customHeight="1" x14ac:dyDescent="0.25">
      <c r="A2" s="56" t="s">
        <v>68</v>
      </c>
      <c r="B2" s="56"/>
      <c r="C2" s="56"/>
      <c r="E2" s="66" t="str">
        <f>IF(F10&lt;100000,Исходный!B22,IF(F10&gt;100000,Исходный!B25))</f>
        <v>Генеральный директор АО "Челябинскгоргаз"</v>
      </c>
      <c r="F2" s="66"/>
      <c r="G2" s="66"/>
      <c r="H2" s="66"/>
    </row>
    <row r="3" spans="1:11" x14ac:dyDescent="0.25">
      <c r="A3" s="57" t="s">
        <v>69</v>
      </c>
      <c r="B3" s="57"/>
      <c r="C3" s="57"/>
      <c r="E3" s="65" t="str">
        <f>IF(F10&lt;100000,Исходный!B23,IF(F10&gt;100000,Исходный!B26))</f>
        <v>______________________________В.Г.Серадский</v>
      </c>
      <c r="F3" s="65"/>
      <c r="G3" s="65"/>
      <c r="H3" s="65"/>
    </row>
    <row r="5" spans="1:11" ht="30.75" customHeight="1" x14ac:dyDescent="0.25">
      <c r="A5" s="67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7"/>
      <c r="C5" s="67"/>
      <c r="D5" s="67"/>
      <c r="E5" s="67"/>
      <c r="F5" s="67"/>
      <c r="G5" s="67"/>
      <c r="H5" s="67"/>
      <c r="I5" s="15"/>
      <c r="J5" s="15"/>
      <c r="K5" s="15"/>
    </row>
    <row r="7" spans="1:11" ht="17.25" customHeight="1" x14ac:dyDescent="0.25">
      <c r="A7" s="68" t="s">
        <v>7</v>
      </c>
      <c r="B7" s="68"/>
      <c r="C7" s="68"/>
      <c r="D7" s="68"/>
      <c r="E7" s="68"/>
      <c r="F7" s="68"/>
      <c r="G7" s="68"/>
      <c r="H7" s="68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10" spans="1:11" x14ac:dyDescent="0.25">
      <c r="D10" s="16" t="s">
        <v>24</v>
      </c>
      <c r="E10" s="16"/>
      <c r="F10" s="58">
        <f>H24</f>
        <v>120000.00135081468</v>
      </c>
      <c r="G10" s="58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53" t="s">
        <v>6</v>
      </c>
      <c r="B21" s="54"/>
      <c r="C21" s="54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53" t="s">
        <v>81</v>
      </c>
      <c r="B22" s="54"/>
      <c r="C22" s="55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70" t="s">
        <v>80</v>
      </c>
      <c r="B23" s="71"/>
      <c r="C23" s="72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53" t="s">
        <v>23</v>
      </c>
      <c r="B24" s="54"/>
      <c r="C24" s="55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65" t="s">
        <v>8</v>
      </c>
      <c r="F1" s="65"/>
      <c r="G1" s="65"/>
      <c r="H1" s="65"/>
    </row>
    <row r="2" spans="1:11" ht="17.25" customHeight="1" x14ac:dyDescent="0.25">
      <c r="A2" s="56" t="s">
        <v>66</v>
      </c>
      <c r="B2" s="56"/>
      <c r="C2" s="56"/>
      <c r="E2" s="66" t="str">
        <f>IF(F10&lt;100000,Исходный!B22,IF(F10&gt;100000,Исходный!B25))</f>
        <v>Генеральный директор АО "Челябинскгоргаз"</v>
      </c>
      <c r="F2" s="66"/>
      <c r="G2" s="66"/>
      <c r="H2" s="66"/>
    </row>
    <row r="3" spans="1:11" x14ac:dyDescent="0.25">
      <c r="A3" s="57" t="s">
        <v>67</v>
      </c>
      <c r="B3" s="57"/>
      <c r="C3" s="57"/>
      <c r="E3" s="65" t="str">
        <f>IF(F10&lt;100000,Исходный!B23,IF(F10&gt;100000,Исходный!B26))</f>
        <v>______________________________В.Г.Серадский</v>
      </c>
      <c r="F3" s="65"/>
      <c r="G3" s="65"/>
      <c r="H3" s="65"/>
    </row>
    <row r="4" spans="1:11" ht="11.25" customHeight="1" x14ac:dyDescent="0.25"/>
    <row r="5" spans="1:11" ht="30.75" customHeight="1" x14ac:dyDescent="0.25">
      <c r="A5" s="67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7"/>
      <c r="C5" s="67"/>
      <c r="D5" s="67"/>
      <c r="E5" s="67"/>
      <c r="F5" s="67"/>
      <c r="G5" s="67"/>
      <c r="H5" s="67"/>
      <c r="I5" s="15"/>
      <c r="J5" s="15"/>
      <c r="K5" s="15"/>
    </row>
    <row r="6" spans="1:11" ht="12" customHeight="1" x14ac:dyDescent="0.25"/>
    <row r="7" spans="1:11" ht="17.25" customHeight="1" x14ac:dyDescent="0.25">
      <c r="A7" s="68" t="s">
        <v>7</v>
      </c>
      <c r="B7" s="68"/>
      <c r="C7" s="68"/>
      <c r="D7" s="68"/>
      <c r="E7" s="68"/>
      <c r="F7" s="68"/>
      <c r="G7" s="68"/>
      <c r="H7" s="68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9" spans="1:11" ht="6.75" customHeight="1" x14ac:dyDescent="0.25"/>
    <row r="10" spans="1:11" x14ac:dyDescent="0.25">
      <c r="D10" s="16" t="s">
        <v>24</v>
      </c>
      <c r="E10" s="16"/>
      <c r="F10" s="58">
        <f>H26</f>
        <v>104070.1</v>
      </c>
      <c r="G10" s="58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53" t="s">
        <v>6</v>
      </c>
      <c r="B24" s="54"/>
      <c r="C24" s="54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53" t="s">
        <v>22</v>
      </c>
      <c r="B25" s="54"/>
      <c r="C25" s="55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53" t="s">
        <v>23</v>
      </c>
      <c r="B26" s="54"/>
      <c r="C26" s="55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65" t="s">
        <v>8</v>
      </c>
      <c r="F1" s="65"/>
      <c r="G1" s="65"/>
      <c r="H1" s="65"/>
    </row>
    <row r="2" spans="1:11" ht="29.25" customHeight="1" x14ac:dyDescent="0.25">
      <c r="A2" s="56" t="s">
        <v>57</v>
      </c>
      <c r="B2" s="56"/>
      <c r="C2" s="56"/>
      <c r="E2" s="66" t="str">
        <f>IF(F10&lt;100000,Исходный!B22,IF(F10&gt;100000,Исходный!B25))</f>
        <v>Генеральный директор АО "Челябинскгоргаз"</v>
      </c>
      <c r="F2" s="66"/>
      <c r="G2" s="66"/>
      <c r="H2" s="66"/>
    </row>
    <row r="3" spans="1:11" x14ac:dyDescent="0.25">
      <c r="A3" s="57" t="s">
        <v>58</v>
      </c>
      <c r="B3" s="57"/>
      <c r="C3" s="57"/>
      <c r="E3" s="65" t="str">
        <f>IF(F10&lt;100000,Исходный!B23,IF(F10&gt;100000,Исходный!B26))</f>
        <v>______________________________В.Г.Серадский</v>
      </c>
      <c r="F3" s="65"/>
      <c r="G3" s="65"/>
      <c r="H3" s="65"/>
    </row>
    <row r="5" spans="1:11" ht="28.5" customHeight="1" x14ac:dyDescent="0.25">
      <c r="A5" s="67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7"/>
      <c r="C5" s="67"/>
      <c r="D5" s="67"/>
      <c r="E5" s="67"/>
      <c r="F5" s="67"/>
      <c r="G5" s="67"/>
      <c r="H5" s="67"/>
      <c r="I5" s="15"/>
      <c r="J5" s="15"/>
      <c r="K5" s="15"/>
    </row>
    <row r="7" spans="1:11" ht="17.25" customHeight="1" x14ac:dyDescent="0.25">
      <c r="A7" s="68" t="s">
        <v>7</v>
      </c>
      <c r="B7" s="68"/>
      <c r="C7" s="68"/>
      <c r="D7" s="68"/>
      <c r="E7" s="68"/>
      <c r="F7" s="68"/>
      <c r="G7" s="68"/>
      <c r="H7" s="68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10" spans="1:11" x14ac:dyDescent="0.25">
      <c r="D10" s="16" t="s">
        <v>24</v>
      </c>
      <c r="E10" s="16"/>
      <c r="F10" s="58">
        <f>H31</f>
        <v>1125250.9481600001</v>
      </c>
      <c r="G10" s="58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53" t="s">
        <v>6</v>
      </c>
      <c r="B29" s="54"/>
      <c r="C29" s="54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53" t="s">
        <v>22</v>
      </c>
      <c r="B30" s="54"/>
      <c r="C30" s="55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53" t="s">
        <v>23</v>
      </c>
      <c r="B31" s="54"/>
      <c r="C31" s="55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65" t="s">
        <v>8</v>
      </c>
      <c r="F1" s="65"/>
      <c r="G1" s="65"/>
      <c r="H1" s="65"/>
    </row>
    <row r="2" spans="1:11" ht="29.25" customHeight="1" x14ac:dyDescent="0.25">
      <c r="A2" s="56" t="s">
        <v>76</v>
      </c>
      <c r="B2" s="56"/>
      <c r="C2" s="56"/>
      <c r="E2" s="66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66"/>
      <c r="G2" s="66"/>
      <c r="H2" s="66"/>
    </row>
    <row r="3" spans="1:11" x14ac:dyDescent="0.25">
      <c r="A3" s="57" t="s">
        <v>77</v>
      </c>
      <c r="B3" s="57"/>
      <c r="C3" s="57"/>
      <c r="E3" s="65" t="str">
        <f>IF(F10&lt;100000,Исходный!B23,IF(F10&gt;100000,Исходный!B26))</f>
        <v>_________________________В.А.Фомин</v>
      </c>
      <c r="F3" s="65"/>
      <c r="G3" s="65"/>
      <c r="H3" s="65"/>
    </row>
    <row r="5" spans="1:11" ht="30.75" customHeight="1" x14ac:dyDescent="0.25">
      <c r="A5" s="67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7"/>
      <c r="C5" s="67"/>
      <c r="D5" s="67"/>
      <c r="E5" s="67"/>
      <c r="F5" s="67"/>
      <c r="G5" s="67"/>
      <c r="H5" s="67"/>
      <c r="I5" s="15"/>
      <c r="J5" s="15"/>
      <c r="K5" s="15"/>
    </row>
    <row r="6" spans="1:11" ht="9.75" customHeight="1" x14ac:dyDescent="0.25"/>
    <row r="7" spans="1:11" ht="17.25" customHeight="1" x14ac:dyDescent="0.25">
      <c r="A7" s="68" t="s">
        <v>7</v>
      </c>
      <c r="B7" s="68"/>
      <c r="C7" s="68"/>
      <c r="D7" s="68"/>
      <c r="E7" s="68"/>
      <c r="F7" s="68"/>
      <c r="G7" s="68"/>
      <c r="H7" s="68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9" spans="1:11" ht="10.5" customHeight="1" x14ac:dyDescent="0.25"/>
    <row r="10" spans="1:11" x14ac:dyDescent="0.25">
      <c r="D10" s="16" t="s">
        <v>24</v>
      </c>
      <c r="E10" s="16"/>
      <c r="F10" s="58">
        <f>H39</f>
        <v>26652.896000000001</v>
      </c>
      <c r="G10" s="58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53" t="s">
        <v>6</v>
      </c>
      <c r="B37" s="54"/>
      <c r="C37" s="54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53" t="s">
        <v>22</v>
      </c>
      <c r="B38" s="54"/>
      <c r="C38" s="55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53" t="s">
        <v>23</v>
      </c>
      <c r="B39" s="54"/>
      <c r="C39" s="55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Копылова Екатерина Владимировна</cp:lastModifiedBy>
  <cp:lastPrinted>2021-04-22T05:37:16Z</cp:lastPrinted>
  <dcterms:created xsi:type="dcterms:W3CDTF">2015-09-28T09:43:35Z</dcterms:created>
  <dcterms:modified xsi:type="dcterms:W3CDTF">2021-04-22T05:37:24Z</dcterms:modified>
</cp:coreProperties>
</file>