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480" yWindow="375" windowWidth="15600" windowHeight="8355"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s>
  <externalReferences>
    <externalReference r:id="rId7"/>
  </externalReferences>
  <definedNames>
    <definedName name="Flag" localSheetId="2">'1.2. '!#REF!</definedName>
    <definedName name="Flag" localSheetId="5">'[1]Коммерческое предложение'!$O$51</definedName>
    <definedName name="NDS" localSheetId="2">'1.2. '!#REF!</definedName>
    <definedName name="NDS" localSheetId="5">'[1]Коммерческое предложение'!$R$10:$R$12</definedName>
    <definedName name="Nomenclatura" localSheetId="0">'1.1.'!$D$15:$D$1134</definedName>
    <definedName name="Nomenclatura" localSheetId="2">'1.2. '!$D$5:$D$1134</definedName>
    <definedName name="Print_Area" localSheetId="0">'1.1.'!$A$1:$X$24</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'1.1.'!$L$15:$L$65542</definedName>
    <definedName name="НаименованиеПредметаЗакупки">'1.1.'!$D$9</definedName>
    <definedName name="НомерСертификатаИмя">'1.1.'!$J$15:$J$65542</definedName>
    <definedName name="Период" localSheetId="2">'1.2. '!$L$5:$L$20</definedName>
    <definedName name="Период" localSheetId="5">'[1]Коммерческое предложение'!$Q$54:$Q$55</definedName>
    <definedName name="Период">'1.1.'!$Z$19:$Z$20</definedName>
    <definedName name="ТехническиеХарактеристики">'1.1.'!$H$9</definedName>
  </definedNames>
  <calcPr calcId="145621" refMode="R1C1"/>
</workbook>
</file>

<file path=xl/calcChain.xml><?xml version="1.0" encoding="utf-8"?>
<calcChain xmlns="http://schemas.openxmlformats.org/spreadsheetml/2006/main">
  <c r="AG14" i="1" l="1"/>
  <c r="AF14" i="1"/>
  <c r="AE14" i="1"/>
  <c r="AD14" i="1"/>
  <c r="AC14" i="1"/>
  <c r="AB14" i="1"/>
  <c r="Y14" i="1"/>
  <c r="V14" i="1"/>
  <c r="W14" i="1" s="1"/>
  <c r="AG13" i="1"/>
  <c r="AF13" i="1"/>
  <c r="AE13" i="1"/>
  <c r="AD13" i="1"/>
  <c r="AC13" i="1"/>
  <c r="Y13" i="1"/>
  <c r="V13" i="1"/>
  <c r="AB13" i="1" s="1"/>
  <c r="AG12" i="1"/>
  <c r="AF12" i="1"/>
  <c r="AE12" i="1"/>
  <c r="AD12" i="1"/>
  <c r="AC12" i="1"/>
  <c r="Y12" i="1"/>
  <c r="V12" i="1"/>
  <c r="W12" i="1" s="1"/>
  <c r="AG11" i="1"/>
  <c r="AF11" i="1"/>
  <c r="AE11" i="1"/>
  <c r="AD11" i="1"/>
  <c r="AC11" i="1"/>
  <c r="Y11" i="1"/>
  <c r="V11" i="1"/>
  <c r="W11" i="1" s="1"/>
  <c r="AB11" i="1" l="1"/>
  <c r="X14" i="1"/>
  <c r="Z14" i="1" s="1"/>
  <c r="AH14" i="1" s="1"/>
  <c r="AA14" i="1"/>
  <c r="X11" i="1"/>
  <c r="Z11" i="1" s="1"/>
  <c r="AH11" i="1" s="1"/>
  <c r="AA11" i="1"/>
  <c r="X12" i="1"/>
  <c r="Z12" i="1" s="1"/>
  <c r="AH12" i="1" s="1"/>
  <c r="AA12" i="1"/>
  <c r="AB12" i="1"/>
  <c r="W13" i="1"/>
  <c r="AA13" i="1" l="1"/>
  <c r="X13" i="1"/>
  <c r="Z13" i="1" s="1"/>
  <c r="AH13" i="1" s="1"/>
  <c r="E6" i="7" l="1"/>
  <c r="D6" i="7"/>
  <c r="F6" i="7"/>
  <c r="G6" i="7"/>
  <c r="B3" i="2" l="1"/>
  <c r="D3" i="4"/>
  <c r="F3" i="6"/>
  <c r="H5" i="1" l="1"/>
  <c r="H4" i="1"/>
  <c r="H3" i="1" l="1"/>
  <c r="H7" i="1" l="1"/>
  <c r="H1" i="1" l="1"/>
  <c r="AH8" i="1" l="1"/>
  <c r="M4" i="6"/>
  <c r="N4" i="6" s="1"/>
  <c r="X16" i="1"/>
  <c r="X17" i="1"/>
  <c r="X15" i="1" l="1"/>
  <c r="H2" i="1" l="1"/>
</calcChain>
</file>

<file path=xl/sharedStrings.xml><?xml version="1.0" encoding="utf-8"?>
<sst xmlns="http://schemas.openxmlformats.org/spreadsheetml/2006/main" count="320" uniqueCount="210">
  <si>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</si>
  <si>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</si>
  <si>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</si>
  <si>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</si>
  <si>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</si>
  <si>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</si>
  <si>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</si>
  <si>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</si>
  <si>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</si>
  <si>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</si>
  <si>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</si>
  <si>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Допустимость аналога</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</si>
  <si>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</si>
  <si>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</si>
  <si>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</si>
  <si>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</si>
  <si>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</si>
  <si>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</si>
  <si>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</si>
  <si>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</si>
  <si>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</si>
  <si>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</si>
  <si>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</si>
  <si>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</si>
  <si>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</si>
  <si>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</si>
  <si>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</si>
  <si>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</si>
  <si>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</si>
  <si>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</si>
  <si>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</si>
  <si>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</si>
  <si>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</si>
  <si>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</si>
  <si>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</si>
  <si>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</si>
  <si>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</si>
  <si>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</si>
  <si>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</si>
  <si>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</si>
  <si>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товара»;</t>
    </r>
  </si>
  <si>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Допустимость аналога»;</t>
    </r>
  </si>
  <si>
    <r>
      <t>·</t>
    </r>
    <r>
      <rPr>
        <sz val="7"/>
        <color indexed="8"/>
        <rFont val="Times New Roman"/>
        <family val="1"/>
        <charset val="204"/>
      </rPr>
      <t xml:space="preserve">         </t>
    </r>
    <r>
      <rPr>
        <sz val="12"/>
        <color indexed="8"/>
        <rFont val="Times New Roman"/>
        <family val="1"/>
        <charset val="204"/>
      </rPr>
      <t>«Единицы измерения»;</t>
    </r>
  </si>
  <si>
    <r>
      <t>·</t>
    </r>
    <r>
      <rPr>
        <sz val="7"/>
        <color indexed="8"/>
        <rFont val="Times New Roman"/>
        <family val="1"/>
        <charset val="204"/>
      </rPr>
      <t xml:space="preserve">         </t>
    </r>
    <r>
      <rPr>
        <sz val="12"/>
        <color indexed="8"/>
        <rFont val="Times New Roman"/>
        <family val="1"/>
        <charset val="204"/>
      </rPr>
      <t xml:space="preserve"> «Количество»;</t>
    </r>
  </si>
  <si>
    <r>
      <t>·</t>
    </r>
    <r>
      <rPr>
        <sz val="7"/>
        <color indexed="8"/>
        <rFont val="Times New Roman"/>
        <family val="1"/>
        <charset val="204"/>
      </rPr>
      <t xml:space="preserve">         </t>
    </r>
    <r>
      <rPr>
        <sz val="12"/>
        <color indexed="8"/>
        <rFont val="Times New Roman"/>
        <family val="1"/>
        <charset val="204"/>
      </rPr>
      <t>«Грузополучатель»;</t>
    </r>
  </si>
  <si>
    <r>
      <t>·</t>
    </r>
    <r>
      <rPr>
        <sz val="7"/>
        <color indexed="8"/>
        <rFont val="Times New Roman"/>
        <family val="1"/>
        <charset val="204"/>
      </rPr>
      <t xml:space="preserve">         </t>
    </r>
    <r>
      <rPr>
        <sz val="12"/>
        <color indexed="8"/>
        <rFont val="Times New Roman"/>
        <family val="1"/>
        <charset val="204"/>
      </rPr>
      <t xml:space="preserve"> «Место (адрес) поставки товара»;</t>
    </r>
  </si>
  <si>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</si>
  <si>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</si>
  <si>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</si>
  <si>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</si>
  <si>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</si>
  <si>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</si>
  <si>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</si>
  <si>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</si>
  <si>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</si>
  <si>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</si>
  <si>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</si>
  <si>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</si>
  <si>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</si>
  <si>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</si>
  <si>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</si>
  <si>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</si>
  <si>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</si>
  <si>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</si>
  <si>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</si>
  <si>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</si>
  <si>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</si>
  <si>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</si>
  <si>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</si>
  <si>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</si>
  <si>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</si>
  <si>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</si>
  <si>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</si>
  <si>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</si>
  <si>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</si>
  <si>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</si>
  <si>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</si>
  <si>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</si>
  <si>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</si>
  <si>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</si>
  <si>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</si>
  <si>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</si>
  <si>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</si>
  <si>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</si>
  <si>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</si>
  <si>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</si>
  <si>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</si>
  <si>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</si>
  <si>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</si>
  <si>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</si>
  <si>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</si>
  <si>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</si>
  <si>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</si>
  <si>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</si>
  <si>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</si>
  <si>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</si>
  <si>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</si>
  <si>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</si>
  <si>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</si>
  <si>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</si>
  <si>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</si>
  <si>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</si>
  <si>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</si>
  <si>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</si>
  <si>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</si>
  <si>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</si>
  <si>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</si>
  <si>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</si>
  <si>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</si>
  <si>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</si>
  <si>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</si>
  <si>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</si>
  <si>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r>
      <t>·</t>
    </r>
    <r>
      <rPr>
        <sz val="7"/>
        <color indexed="8"/>
        <rFont val="Times New Roman"/>
        <family val="1"/>
        <charset val="204"/>
      </rPr>
      <t>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</si>
  <si>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</si>
  <si>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</si>
  <si>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</si>
  <si>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</si>
  <si>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</si>
  <si>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</si>
  <si>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</si>
  <si>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18</t>
  </si>
  <si>
    <t>Аналог</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</si>
  <si>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</si>
  <si>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</si>
  <si>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</si>
  <si>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</si>
  <si>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</si>
  <si>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</si>
  <si>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</si>
  <si>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</si>
  <si>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</si>
  <si>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</si>
  <si>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</si>
  <si>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</si>
  <si>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</si>
  <si>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</si>
  <si>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</si>
  <si>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</si>
  <si>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r>
      <rPr>
        <b/>
        <sz val="12"/>
        <rFont val="Times New Roman"/>
        <family val="1"/>
        <charset val="204"/>
      </rPr>
      <t>      "Аналог"</t>
    </r>
    <r>
      <rPr>
        <sz val="12"/>
        <rFont val="Times New Roman"/>
        <family val="1"/>
        <charset val="204"/>
      </rPr>
      <t>. В случае если в столбце "Допустимость аналога" установлено значение "Да", Участник в столбце "Аналог" должен указать одно из двух значений "Да" или "Нет". При выборе в столбце "Аналог"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аналога.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</si>
  <si>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</si>
  <si>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</si>
  <si>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</si>
  <si>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</si>
  <si>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</si>
  <si>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</si>
  <si>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</si>
  <si>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</si>
  <si>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</si>
  <si>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</si>
  <si>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t>
    </r>
    <r>
      <rPr>
        <sz val="7"/>
        <color indexed="8"/>
        <rFont val="Times New Roman"/>
        <family val="1"/>
        <charset val="204"/>
      </rPr>
      <t xml:space="preserve">         </t>
    </r>
    <r>
      <rPr>
        <b/>
        <sz val="12"/>
        <color indexed="8"/>
        <rFont val="Times New Roman"/>
        <family val="1"/>
        <charset val="204"/>
      </rPr>
      <t>«Технические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</si>
  <si>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xml:space="preserve">·         </t>
    </r>
    <r>
      <rPr>
        <b/>
        <sz val="12"/>
        <rFont val="Times New Roman"/>
        <family val="1"/>
        <charset val="204"/>
      </rPr>
      <t>«Изготовитель»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</si>
  <si>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</si>
  <si>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</si>
  <si>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</si>
  <si>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19</t>
  </si>
  <si>
    <t>20</t>
  </si>
  <si>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</si>
  <si>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t xml:space="preserve"> Заполнение листа «Реквизиты Участника закупки»</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</si>
  <si>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предмета закупки»;</t>
    </r>
  </si>
  <si>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предмета закупки, предлагаемого Участником, соответствует   наименованию предмета закупки, указанному в Техническом задании Заказчика,  то данное поле не надо заполнять. Если наименование предмета закупки, предлагаемого Участником, отличается от наименования предмета закупки, указанного в Техническом задании, то Участник вносит корректировки в значение данного поля;</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</si>
  <si>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предмета закупки без учета налога.  Если установлена начальная (максимальная) стоимость за единицу предмета закупки, Участник не вправе предложить стоимость за единицу предмета закупки выше начальной (максимальной) стоимости предмета закупки, указанной в колонке "Эталонная стоимость за ед. без налога (руб.)". В случае если Участник предложит стоимость за единицу предмета закупки выше начальной (максимальной) стоимости за единицу предмета закупки, его заявка будет отклонена, как не соответствующая требованиям Документации.</t>
    </r>
  </si>
  <si>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</si>
  <si>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</si>
  <si>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</si>
  <si>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</si>
  <si>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</si>
  <si>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</si>
  <si>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</si>
  <si>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</si>
  <si>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</si>
  <si>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</si>
  <si>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</si>
  <si>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</si>
  <si>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</si>
  <si>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</si>
  <si>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r>
      <t>·</t>
    </r>
    <r>
      <rPr>
        <sz val="7"/>
        <color indexed="8"/>
        <rFont val="Times New Roman"/>
        <family val="1"/>
        <charset val="204"/>
      </rPr>
      <t xml:space="preserve">         </t>
    </r>
    <r>
      <rPr>
        <sz val="12"/>
        <color indexed="8"/>
        <rFont val="Times New Roman"/>
        <family val="1"/>
        <charset val="204"/>
      </rPr>
      <t>«Наименование вида работы/услуги»;</t>
    </r>
  </si>
  <si>
    <r>
      <t>·</t>
    </r>
    <r>
      <rPr>
        <sz val="7"/>
        <color indexed="8"/>
        <rFont val="Times New Roman"/>
        <family val="1"/>
        <charset val="204"/>
      </rPr>
      <t xml:space="preserve">         </t>
    </r>
    <r>
      <rPr>
        <sz val="12"/>
        <color indexed="8"/>
        <rFont val="Times New Roman"/>
        <family val="1"/>
        <charset val="204"/>
      </rPr>
      <t>«Ед. изм.»;</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</si>
  <si>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без НДС, руб.»;</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</si>
  <si>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с НДС, руб.»;</t>
    </r>
  </si>
  <si>
    <r>
      <t>·</t>
    </r>
    <r>
      <rPr>
        <sz val="7"/>
        <color indexed="8"/>
        <rFont val="Times New Roman"/>
        <family val="1"/>
        <charset val="204"/>
      </rPr>
      <t>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</si>
  <si>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</si>
  <si>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</si>
  <si>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</si>
  <si>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</si>
  <si>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</si>
  <si>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</si>
  <si>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</si>
  <si>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</si>
  <si>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</si>
  <si>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</si>
  <si>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</si>
  <si>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</si>
  <si>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t>www.123.ru</t>
  </si>
  <si>
    <t>ae166634-1124-45d7-a10d-6509e6633a3a</t>
  </si>
  <si>
    <t>Бензин АИ-92</t>
  </si>
  <si>
    <t>Укажите номер сертификата или выберите &lt;&lt;Нет&gt;&gt;</t>
  </si>
  <si>
    <t>Литр; кубический дециметр</t>
  </si>
  <si>
    <t>11085</t>
  </si>
  <si>
    <t>Акционерное общество "Челябинскгоргаз"</t>
  </si>
  <si>
    <t>в соответствии с техническим заданием</t>
  </si>
  <si>
    <t>Иное</t>
  </si>
  <si>
    <t>89880c31-90f2-4ec8-aef8-4b54328e9d4a</t>
  </si>
  <si>
    <t>Бензин АИ-95</t>
  </si>
  <si>
    <t>6095546d-5793-445b-991e-6049a432e09b</t>
  </si>
  <si>
    <t>Бензин АИ-80</t>
  </si>
  <si>
    <t>d07697bb-f28d-451a-a1ac-fd55546b10ef</t>
  </si>
  <si>
    <t>Топливо дизельное</t>
  </si>
  <si>
    <t>591d2fae-b1b5-4b4b-a3fe-33095fda08bf</t>
  </si>
  <si>
    <t>82f55f0e-e213-4874-9bb2-ffec9d8dd2e6</t>
  </si>
  <si>
    <t>858de919-26a4-11e8-81fd-005056b8f04c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</si>
</sst>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7"/>
      <name val="Times New Roman"/>
      <family val="1"/>
      <charset val="204"/>
    </font>
    <font>
      <sz val="12"/>
      <name val="Times New Roman"/>
      <family val="1"/>
      <charset val="204"/>
    </font>
    <font>
      <b/>
      <sz val="7"/>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4" fillId="0" borderId="0" applyNumberFormat="0" applyFill="0" applyBorder="0" applyAlignment="0" applyProtection="0"/>
  </cellStyleXfs>
  <cellXfs count="189">
    <xf numFmtId="0" fontId="0" fillId="0" borderId="0" xfId="0"/>
    <xf numFmtId="0" fontId="15" fillId="0" borderId="0" xfId="0" applyFont="1"/>
    <xf numFmtId="49" fontId="15" fillId="0" borderId="0" xfId="0" applyNumberFormat="1" applyFont="1"/>
    <xf numFmtId="165" fontId="15" fillId="0" borderId="0" xfId="0" applyNumberFormat="1" applyFont="1"/>
    <xf numFmtId="166" fontId="15" fillId="0" borderId="0" xfId="0" applyNumberFormat="1" applyFont="1"/>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165" fontId="15" fillId="0" borderId="1" xfId="0" applyNumberFormat="1" applyFont="1" applyBorder="1" applyAlignment="1">
      <alignment horizontal="center" vertical="center" wrapText="1"/>
    </xf>
    <xf numFmtId="0" fontId="15" fillId="0" borderId="1" xfId="0" applyFont="1" applyBorder="1"/>
    <xf numFmtId="165" fontId="15" fillId="0" borderId="0" xfId="0" applyNumberFormat="1" applyFont="1" applyBorder="1" applyAlignment="1">
      <alignment horizontal="center" vertical="center" wrapText="1"/>
    </xf>
    <xf numFmtId="165" fontId="15" fillId="0" borderId="0" xfId="0" applyNumberFormat="1" applyFont="1" applyBorder="1"/>
    <xf numFmtId="0" fontId="15" fillId="0" borderId="0" xfId="0" applyFont="1" applyAlignment="1">
      <alignment horizontal="left" vertical="center"/>
    </xf>
    <xf numFmtId="0" fontId="15" fillId="0" borderId="0" xfId="0" applyFont="1" applyAlignment="1">
      <alignment wrapText="1"/>
    </xf>
    <xf numFmtId="0" fontId="15" fillId="0" borderId="0" xfId="0" applyFont="1" applyBorder="1" applyAlignment="1">
      <alignment horizontal="center" wrapText="1"/>
    </xf>
    <xf numFmtId="0" fontId="0" fillId="0" borderId="0" xfId="0"/>
    <xf numFmtId="0" fontId="17" fillId="0" borderId="0" xfId="0" applyFont="1" applyBorder="1" applyAlignment="1">
      <alignment horizontal="left"/>
    </xf>
    <xf numFmtId="0" fontId="16" fillId="0" borderId="0" xfId="0" applyFont="1" applyBorder="1" applyAlignment="1"/>
    <xf numFmtId="0" fontId="15" fillId="0" borderId="0" xfId="0" applyFont="1" applyProtection="1">
      <protection locked="0"/>
    </xf>
    <xf numFmtId="49" fontId="15" fillId="0" borderId="0" xfId="0" applyNumberFormat="1" applyFont="1" applyProtection="1">
      <protection locked="0"/>
    </xf>
    <xf numFmtId="0" fontId="15" fillId="0" borderId="0" xfId="0" applyFont="1" applyBorder="1" applyAlignment="1" applyProtection="1">
      <alignment horizontal="center" wrapText="1"/>
      <protection locked="0"/>
    </xf>
    <xf numFmtId="165" fontId="16" fillId="0" borderId="0" xfId="0" applyNumberFormat="1" applyFont="1" applyProtection="1">
      <protection locked="0"/>
    </xf>
    <xf numFmtId="165" fontId="15" fillId="0" borderId="0" xfId="0" applyNumberFormat="1" applyFont="1" applyProtection="1">
      <protection locked="0"/>
    </xf>
    <xf numFmtId="166" fontId="15" fillId="0" borderId="0" xfId="0" applyNumberFormat="1" applyFont="1" applyProtection="1">
      <protection locked="0"/>
    </xf>
    <xf numFmtId="166" fontId="15" fillId="0" borderId="0" xfId="0" applyNumberFormat="1" applyFont="1" applyAlignment="1" applyProtection="1">
      <alignment wrapText="1"/>
      <protection locked="0"/>
    </xf>
    <xf numFmtId="0" fontId="15" fillId="0" borderId="4" xfId="0" applyFont="1" applyBorder="1" applyAlignment="1">
      <alignment horizontal="left"/>
    </xf>
    <xf numFmtId="0" fontId="17" fillId="0" borderId="0" xfId="0" applyFont="1" applyFill="1" applyBorder="1" applyAlignment="1">
      <alignment horizontal="right" wrapText="1"/>
    </xf>
    <xf numFmtId="0" fontId="15" fillId="0" borderId="0" xfId="0" applyFont="1" applyBorder="1" applyAlignment="1">
      <alignment horizontal="right"/>
    </xf>
    <xf numFmtId="0" fontId="18" fillId="0" borderId="0" xfId="0" applyFont="1" applyBorder="1" applyAlignment="1"/>
    <xf numFmtId="49" fontId="18" fillId="0" borderId="0" xfId="0" applyNumberFormat="1" applyFont="1"/>
    <xf numFmtId="49" fontId="15" fillId="0" borderId="0" xfId="0" applyNumberFormat="1" applyFont="1" applyAlignment="1">
      <alignment horizontal="center" wrapText="1"/>
    </xf>
    <xf numFmtId="0" fontId="18" fillId="0" borderId="0" xfId="0" applyFont="1" applyAlignment="1"/>
    <xf numFmtId="0" fontId="15" fillId="0" borderId="2" xfId="0" applyFont="1" applyBorder="1" applyAlignment="1">
      <alignment horizontal="center" vertical="center" wrapText="1"/>
    </xf>
    <xf numFmtId="0" fontId="18" fillId="0" borderId="0" xfId="0" applyFont="1" applyBorder="1" applyAlignment="1">
      <alignment horizontal="left"/>
    </xf>
    <xf numFmtId="0" fontId="17" fillId="0" borderId="0" xfId="0" applyFont="1" applyFill="1" applyBorder="1" applyAlignment="1">
      <alignment wrapText="1"/>
    </xf>
    <xf numFmtId="0" fontId="17" fillId="0" borderId="0" xfId="0" applyFont="1" applyFill="1" applyBorder="1" applyAlignment="1">
      <alignment horizontal="left"/>
    </xf>
    <xf numFmtId="4" fontId="15" fillId="2" borderId="0" xfId="0" applyNumberFormat="1" applyFont="1" applyFill="1" applyBorder="1" applyAlignment="1" applyProtection="1">
      <alignment horizontal="center" vertical="center" wrapText="1"/>
      <protection locked="0"/>
    </xf>
    <xf numFmtId="0" fontId="15" fillId="2" borderId="0" xfId="0" applyFont="1" applyFill="1"/>
    <xf numFmtId="49" fontId="15" fillId="2" borderId="0" xfId="0" applyNumberFormat="1" applyFont="1" applyFill="1" applyProtection="1">
      <protection locked="0"/>
    </xf>
    <xf numFmtId="0" fontId="15" fillId="2" borderId="1" xfId="0" applyFont="1" applyFill="1" applyBorder="1"/>
    <xf numFmtId="49" fontId="15" fillId="2" borderId="1" xfId="0" applyNumberFormat="1" applyFont="1" applyFill="1" applyBorder="1" applyAlignment="1">
      <alignment wrapText="1"/>
    </xf>
    <xf numFmtId="167" fontId="15" fillId="2" borderId="1" xfId="0" applyNumberFormat="1" applyFont="1" applyFill="1" applyBorder="1" applyAlignment="1">
      <alignment wrapText="1"/>
    </xf>
    <xf numFmtId="49" fontId="15" fillId="2" borderId="1" xfId="0" applyNumberFormat="1" applyFont="1" applyFill="1" applyBorder="1"/>
    <xf numFmtId="167" fontId="15" fillId="2" borderId="1" xfId="0" applyNumberFormat="1" applyFont="1" applyFill="1" applyBorder="1"/>
    <xf numFmtId="0" fontId="15" fillId="0" borderId="0" xfId="0" applyFont="1" applyFill="1"/>
    <xf numFmtId="0" fontId="0" fillId="0" borderId="0" xfId="0" applyFill="1"/>
    <xf numFmtId="0" fontId="15" fillId="0" borderId="0" xfId="0" applyFont="1" applyFill="1" applyProtection="1">
      <protection locked="0"/>
    </xf>
    <xf numFmtId="49" fontId="15" fillId="0" borderId="0" xfId="0" applyNumberFormat="1" applyFont="1" applyFill="1" applyProtection="1">
      <protection locked="0"/>
    </xf>
    <xf numFmtId="0" fontId="15" fillId="0" borderId="0" xfId="0" applyFont="1" applyFill="1" applyBorder="1" applyAlignment="1" applyProtection="1">
      <alignment horizontal="center" wrapText="1"/>
      <protection locked="0"/>
    </xf>
    <xf numFmtId="0" fontId="15" fillId="0" borderId="0" xfId="0" applyFont="1" applyFill="1" applyBorder="1" applyAlignment="1">
      <alignment horizontal="center" wrapText="1"/>
    </xf>
    <xf numFmtId="166" fontId="15"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5" fillId="2" borderId="0" xfId="0" applyFont="1" applyFill="1" applyProtection="1"/>
    <xf numFmtId="0" fontId="15" fillId="0" borderId="1" xfId="0" applyFont="1" applyBorder="1" applyAlignment="1">
      <alignment horizontal="left" vertical="center"/>
    </xf>
    <xf numFmtId="0" fontId="15" fillId="0" borderId="0" xfId="0" applyFont="1" applyAlignment="1"/>
    <xf numFmtId="4" fontId="15" fillId="2" borderId="0" xfId="0" applyNumberFormat="1" applyFont="1" applyFill="1" applyBorder="1" applyAlignment="1" applyProtection="1">
      <alignment horizontal="left" vertical="center" wrapText="1"/>
      <protection locked="0"/>
    </xf>
    <xf numFmtId="0" fontId="15" fillId="0" borderId="0" xfId="0" applyFont="1" applyBorder="1" applyAlignment="1"/>
    <xf numFmtId="0" fontId="0" fillId="0" borderId="0" xfId="0"/>
    <xf numFmtId="49" fontId="15" fillId="2" borderId="1" xfId="0" applyNumberFormat="1" applyFont="1" applyFill="1" applyBorder="1" applyAlignment="1">
      <alignment horizontal="left" wrapText="1"/>
    </xf>
    <xf numFmtId="49" fontId="15" fillId="0" borderId="2" xfId="0" applyNumberFormat="1" applyFont="1" applyBorder="1" applyAlignment="1">
      <alignment horizontal="center" vertical="center" wrapText="1"/>
    </xf>
    <xf numFmtId="0" fontId="0" fillId="0" borderId="0" xfId="0" applyAlignment="1">
      <alignment wrapText="1"/>
    </xf>
    <xf numFmtId="166" fontId="15" fillId="0" borderId="0" xfId="0" applyNumberFormat="1" applyFont="1" applyProtection="1">
      <protection hidden="1"/>
    </xf>
    <xf numFmtId="0" fontId="15" fillId="0" borderId="0" xfId="0" applyFont="1" applyProtection="1">
      <protection hidden="1"/>
    </xf>
    <xf numFmtId="166" fontId="16" fillId="3" borderId="0" xfId="0" applyNumberFormat="1" applyFont="1" applyFill="1" applyProtection="1">
      <protection hidden="1"/>
    </xf>
    <xf numFmtId="0" fontId="15" fillId="3" borderId="0" xfId="0" applyFont="1" applyFill="1" applyProtection="1">
      <protection hidden="1"/>
    </xf>
    <xf numFmtId="165" fontId="15" fillId="0" borderId="0" xfId="0" applyNumberFormat="1" applyFont="1" applyProtection="1">
      <protection hidden="1"/>
    </xf>
    <xf numFmtId="0" fontId="15" fillId="4" borderId="1" xfId="0" applyFont="1" applyFill="1" applyBorder="1" applyProtection="1">
      <protection hidden="1"/>
    </xf>
    <xf numFmtId="0" fontId="16" fillId="4" borderId="1"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protection hidden="1"/>
    </xf>
    <xf numFmtId="166" fontId="15" fillId="0" borderId="0" xfId="0" applyNumberFormat="1" applyFont="1" applyFill="1" applyBorder="1" applyAlignment="1" applyProtection="1">
      <alignment horizontal="center" vertical="center" wrapText="1"/>
      <protection hidden="1"/>
    </xf>
    <xf numFmtId="166" fontId="15" fillId="0" borderId="0" xfId="0" applyNumberFormat="1" applyFont="1" applyAlignment="1" applyProtection="1">
      <alignment wrapText="1"/>
      <protection hidden="1"/>
    </xf>
    <xf numFmtId="0" fontId="19" fillId="0" borderId="0" xfId="0" applyFont="1" applyProtection="1">
      <protection hidden="1"/>
    </xf>
    <xf numFmtId="49" fontId="18" fillId="2" borderId="1" xfId="0" applyNumberFormat="1" applyFont="1" applyFill="1" applyBorder="1" applyAlignment="1"/>
    <xf numFmtId="49" fontId="15" fillId="2" borderId="1" xfId="0" applyNumberFormat="1" applyFont="1" applyFill="1" applyBorder="1" applyAlignment="1"/>
    <xf numFmtId="0" fontId="15" fillId="0" borderId="0" xfId="0" applyFont="1" applyProtection="1"/>
    <xf numFmtId="49" fontId="16" fillId="0" borderId="0" xfId="0" applyNumberFormat="1" applyFont="1" applyBorder="1" applyAlignment="1" applyProtection="1"/>
    <xf numFmtId="0" fontId="16" fillId="0" borderId="0" xfId="0" applyFont="1" applyBorder="1" applyAlignment="1" applyProtection="1"/>
    <xf numFmtId="4" fontId="16" fillId="0" borderId="0" xfId="0" applyNumberFormat="1" applyFont="1" applyBorder="1" applyAlignment="1" applyProtection="1"/>
    <xf numFmtId="4" fontId="15" fillId="0" borderId="0" xfId="0" applyNumberFormat="1" applyFont="1" applyBorder="1" applyAlignment="1" applyProtection="1">
      <alignment horizontal="center" vertical="center" wrapText="1"/>
    </xf>
    <xf numFmtId="49" fontId="15" fillId="0" borderId="0" xfId="0" applyNumberFormat="1" applyFont="1" applyProtection="1"/>
    <xf numFmtId="165" fontId="16" fillId="0" borderId="0" xfId="0" applyNumberFormat="1" applyFont="1" applyProtection="1"/>
    <xf numFmtId="165" fontId="15" fillId="0" borderId="0" xfId="0" applyNumberFormat="1" applyFont="1" applyBorder="1" applyAlignment="1" applyProtection="1">
      <alignment horizontal="center" vertical="center" wrapText="1"/>
    </xf>
    <xf numFmtId="49" fontId="15" fillId="0" borderId="0" xfId="0" applyNumberFormat="1" applyFont="1" applyBorder="1" applyAlignment="1">
      <alignment horizontal="center" vertical="center" wrapText="1"/>
    </xf>
    <xf numFmtId="0" fontId="0" fillId="0" borderId="0" xfId="0"/>
    <xf numFmtId="4" fontId="16" fillId="0" borderId="0" xfId="0" applyNumberFormat="1" applyFont="1" applyBorder="1" applyAlignment="1" applyProtection="1">
      <alignment horizontal="right" vertical="center" wrapText="1"/>
    </xf>
    <xf numFmtId="49" fontId="17" fillId="4" borderId="1" xfId="0" applyNumberFormat="1" applyFont="1" applyFill="1" applyBorder="1" applyAlignment="1" applyProtection="1">
      <alignment horizontal="center" vertical="center" wrapText="1"/>
      <protection hidden="1"/>
    </xf>
    <xf numFmtId="49" fontId="17" fillId="4" borderId="1" xfId="0" applyNumberFormat="1" applyFont="1" applyFill="1" applyBorder="1" applyAlignment="1" applyProtection="1">
      <alignment horizontal="center" vertical="center"/>
      <protection hidden="1"/>
    </xf>
    <xf numFmtId="49" fontId="15"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0" fontId="15" fillId="4" borderId="0" xfId="0" applyFont="1" applyFill="1" applyBorder="1" applyProtection="1">
      <protection hidden="1"/>
    </xf>
    <xf numFmtId="49" fontId="1"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49" fontId="23" fillId="4" borderId="0" xfId="0" applyNumberFormat="1" applyFont="1" applyFill="1" applyBorder="1" applyAlignment="1" applyProtection="1">
      <alignment horizontal="center" vertical="center" wrapText="1"/>
      <protection hidden="1"/>
    </xf>
    <xf numFmtId="0" fontId="15" fillId="4" borderId="0" xfId="0" applyFont="1" applyFill="1" applyBorder="1" applyAlignment="1" applyProtection="1">
      <alignment horizontal="center" vertical="center"/>
      <protection hidden="1"/>
    </xf>
    <xf numFmtId="49" fontId="23" fillId="4" borderId="0" xfId="0" applyNumberFormat="1" applyFont="1" applyFill="1" applyBorder="1" applyAlignment="1" applyProtection="1">
      <alignment horizontal="center" vertical="center"/>
      <protection hidden="1"/>
    </xf>
    <xf numFmtId="0" fontId="15" fillId="0" borderId="0" xfId="0" applyFont="1"/>
    <xf numFmtId="0" fontId="15" fillId="0" borderId="1" xfId="0" applyFont="1" applyBorder="1" applyAlignment="1">
      <alignment horizontal="left" vertical="center"/>
    </xf>
    <xf numFmtId="49" fontId="15" fillId="2" borderId="1" xfId="0" applyNumberFormat="1" applyFont="1" applyFill="1" applyBorder="1" applyAlignment="1">
      <alignment horizontal="left" wrapText="1"/>
    </xf>
    <xf numFmtId="0" fontId="21" fillId="0" borderId="0" xfId="0" applyNumberFormat="1" applyFont="1" applyAlignment="1">
      <alignment horizontal="center"/>
    </xf>
    <xf numFmtId="0" fontId="21" fillId="0" borderId="0" xfId="0" applyFont="1" applyBorder="1" applyAlignment="1">
      <alignment horizontal="center"/>
    </xf>
    <xf numFmtId="0" fontId="25" fillId="0" borderId="0" xfId="0" applyFont="1" applyBorder="1" applyAlignment="1">
      <alignment horizontal="center"/>
    </xf>
    <xf numFmtId="49" fontId="23" fillId="4" borderId="0" xfId="0" applyNumberFormat="1" applyFont="1" applyFill="1" applyBorder="1" applyAlignment="1" applyProtection="1">
      <alignment horizontal="right" vertical="center" wrapText="1"/>
      <protection hidden="1"/>
    </xf>
    <xf numFmtId="164" fontId="18" fillId="0" borderId="1" xfId="0" applyNumberFormat="1" applyFont="1" applyBorder="1" applyAlignment="1" applyProtection="1">
      <alignment horizontal="right" vertical="center" wrapText="1"/>
      <protection hidden="1"/>
    </xf>
    <xf numFmtId="49" fontId="15" fillId="0" borderId="1" xfId="0" applyNumberFormat="1" applyFont="1" applyBorder="1" applyAlignment="1">
      <alignment horizontal="center" vertical="center" wrapText="1"/>
    </xf>
    <xf numFmtId="0" fontId="13" fillId="0" borderId="0" xfId="0" applyFont="1" applyAlignment="1">
      <alignment horizontal="left" vertical="top" wrapText="1"/>
    </xf>
    <xf numFmtId="49" fontId="15" fillId="0" borderId="5" xfId="0" applyNumberFormat="1" applyFont="1" applyBorder="1" applyAlignment="1">
      <alignment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xf>
    <xf numFmtId="0" fontId="5" fillId="0" borderId="0" xfId="0" applyFont="1" applyAlignment="1">
      <alignment horizontal="left" vertical="center" wrapText="1"/>
    </xf>
    <xf numFmtId="0" fontId="28" fillId="0" borderId="0" xfId="0" applyFont="1" applyFill="1" applyBorder="1"/>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168" fontId="30" fillId="0" borderId="9" xfId="0" applyNumberFormat="1" applyFont="1" applyFill="1" applyBorder="1" applyAlignment="1">
      <alignment horizontal="right" vertical="center" wrapText="1"/>
    </xf>
    <xf numFmtId="0" fontId="30" fillId="0" borderId="0" xfId="0" applyFont="1" applyFill="1" applyBorder="1" applyAlignment="1">
      <alignment horizontal="center" vertical="center"/>
    </xf>
    <xf numFmtId="0" fontId="30" fillId="0" borderId="0" xfId="0" applyFont="1" applyFill="1" applyBorder="1"/>
    <xf numFmtId="0" fontId="26" fillId="0" borderId="0" xfId="0" applyFont="1" applyFill="1" applyBorder="1" applyAlignment="1">
      <alignment vertical="center"/>
    </xf>
    <xf numFmtId="49" fontId="29" fillId="0" borderId="10" xfId="0" applyNumberFormat="1" applyFont="1" applyFill="1" applyBorder="1" applyAlignment="1">
      <alignment horizontal="center" vertical="center" wrapText="1"/>
    </xf>
    <xf numFmtId="49" fontId="29" fillId="0" borderId="12" xfId="0" applyNumberFormat="1"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13"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0" xfId="0" applyFont="1" applyFill="1" applyBorder="1" applyAlignment="1">
      <alignment horizontal="right" vertical="center" wrapText="1"/>
    </xf>
    <xf numFmtId="168" fontId="30" fillId="0" borderId="0" xfId="0" applyNumberFormat="1" applyFont="1" applyFill="1" applyBorder="1" applyAlignment="1">
      <alignment horizontal="right" vertical="center" wrapText="1"/>
    </xf>
    <xf numFmtId="2" fontId="30"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2" fillId="2" borderId="14" xfId="0" applyNumberFormat="1" applyFont="1" applyFill="1" applyBorder="1" applyAlignment="1" applyProtection="1"/>
    <xf numFmtId="0" fontId="1" fillId="0" borderId="1" xfId="0" applyFont="1" applyBorder="1" applyAlignment="1">
      <alignment horizontal="left" vertical="center"/>
    </xf>
    <xf numFmtId="0" fontId="23" fillId="0" borderId="0" xfId="0" applyFont="1" applyBorder="1" applyAlignment="1">
      <alignment horizontal="left" vertical="center"/>
    </xf>
    <xf numFmtId="0" fontId="24"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xf>
    <xf numFmtId="0" fontId="13" fillId="0" borderId="15" xfId="0" applyNumberFormat="1" applyFont="1" applyFill="1" applyBorder="1" applyAlignment="1" applyProtection="1">
      <alignment horizontal="left" vertical="center"/>
    </xf>
    <xf numFmtId="0" fontId="21" fillId="0" borderId="0" xfId="0" applyNumberFormat="1" applyFont="1" applyAlignment="1" applyProtection="1">
      <alignment horizontal="center"/>
      <protection hidden="1"/>
    </xf>
    <xf numFmtId="0" fontId="18" fillId="0" borderId="3" xfId="0" applyFont="1" applyBorder="1" applyAlignment="1">
      <alignment horizontal="right" vertical="center"/>
    </xf>
    <xf numFmtId="0" fontId="18" fillId="0" borderId="5" xfId="0" applyFont="1" applyBorder="1" applyAlignment="1">
      <alignment horizontal="right" vertical="center"/>
    </xf>
    <xf numFmtId="0" fontId="18" fillId="0" borderId="2" xfId="0" applyFont="1" applyBorder="1" applyAlignment="1">
      <alignment horizontal="right" vertical="center"/>
    </xf>
    <xf numFmtId="0" fontId="20" fillId="4" borderId="0" xfId="0" applyFont="1" applyFill="1" applyBorder="1" applyAlignment="1" applyProtection="1">
      <alignment horizontal="center" vertical="center"/>
      <protection hidden="1"/>
    </xf>
    <xf numFmtId="0" fontId="20" fillId="4" borderId="4"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wrapText="1"/>
      <protection hidden="1"/>
    </xf>
    <xf numFmtId="0" fontId="21" fillId="0" borderId="0" xfId="0" applyFont="1" applyBorder="1" applyAlignment="1" applyProtection="1">
      <alignment horizontal="center"/>
      <protection hidden="1"/>
    </xf>
    <xf numFmtId="0" fontId="17" fillId="0" borderId="0" xfId="0" applyFont="1" applyFill="1" applyBorder="1" applyAlignment="1">
      <alignment horizontal="right" wrapText="1"/>
    </xf>
    <xf numFmtId="0" fontId="18" fillId="6" borderId="0" xfId="0" applyFont="1" applyFill="1" applyBorder="1" applyAlignment="1">
      <alignment horizontal="center"/>
    </xf>
    <xf numFmtId="0" fontId="25" fillId="0" borderId="0" xfId="0" applyFont="1" applyBorder="1" applyAlignment="1" applyProtection="1">
      <alignment horizontal="center"/>
      <protection hidden="1"/>
    </xf>
    <xf numFmtId="49" fontId="15" fillId="0" borderId="2"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49" fontId="15" fillId="0" borderId="5" xfId="0" applyNumberFormat="1" applyFont="1" applyBorder="1" applyAlignment="1">
      <alignment horizontal="center" vertical="center" wrapText="1"/>
    </xf>
    <xf numFmtId="0" fontId="21" fillId="0" borderId="4" xfId="0" applyFont="1" applyBorder="1" applyAlignment="1" applyProtection="1">
      <alignment horizontal="center" vertical="center" wrapText="1"/>
      <protection hidden="1"/>
    </xf>
    <xf numFmtId="0" fontId="27" fillId="0" borderId="0" xfId="0" applyFont="1" applyFill="1" applyBorder="1" applyAlignment="1">
      <alignment horizontal="center"/>
    </xf>
    <xf numFmtId="0" fontId="26" fillId="0" borderId="6" xfId="0" applyFont="1" applyFill="1" applyBorder="1" applyAlignment="1">
      <alignment horizontal="center" vertical="center" wrapText="1"/>
    </xf>
    <xf numFmtId="0" fontId="30" fillId="0" borderId="11" xfId="0" applyFont="1" applyFill="1" applyBorder="1" applyAlignment="1">
      <alignment horizontal="right" vertical="center" wrapText="1"/>
    </xf>
    <xf numFmtId="0" fontId="30" fillId="0" borderId="6" xfId="0" applyFont="1" applyFill="1" applyBorder="1" applyAlignment="1">
      <alignment horizontal="right" vertical="center" wrapText="1"/>
    </xf>
    <xf numFmtId="0" fontId="30" fillId="0" borderId="9" xfId="0" applyFont="1" applyFill="1" applyBorder="1" applyAlignment="1">
      <alignment horizontal="right" vertical="center" wrapText="1"/>
    </xf>
    <xf numFmtId="0" fontId="31" fillId="0" borderId="0" xfId="0" applyFont="1" applyFill="1" applyBorder="1" applyAlignment="1">
      <alignment horizontal="justify" vertical="top" wrapText="1"/>
    </xf>
    <xf numFmtId="49" fontId="15" fillId="0" borderId="0" xfId="0" applyNumberFormat="1" applyFont="1" applyAlignment="1">
      <alignment horizontal="left" wrapText="1"/>
    </xf>
    <xf numFmtId="49" fontId="15" fillId="2" borderId="4" xfId="0" applyNumberFormat="1" applyFont="1" applyFill="1" applyBorder="1" applyAlignment="1">
      <alignment horizontal="center" wrapText="1"/>
    </xf>
    <xf numFmtId="49" fontId="15" fillId="2" borderId="4" xfId="0" applyNumberFormat="1" applyFont="1" applyFill="1" applyBorder="1" applyAlignment="1" applyProtection="1">
      <alignment horizontal="center" wrapText="1"/>
      <protection locked="0"/>
    </xf>
    <xf numFmtId="0" fontId="18" fillId="0" borderId="0" xfId="0" applyFont="1" applyBorder="1" applyAlignment="1">
      <alignment horizontal="left"/>
    </xf>
    <xf numFmtId="0" fontId="18" fillId="2" borderId="4" xfId="0" applyFont="1" applyFill="1" applyBorder="1" applyAlignment="1">
      <alignment horizontal="center"/>
    </xf>
    <xf numFmtId="0" fontId="18" fillId="2" borderId="0" xfId="0" applyFont="1" applyFill="1" applyBorder="1" applyAlignment="1">
      <alignment horizontal="center"/>
    </xf>
    <xf numFmtId="0" fontId="22"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7" fillId="0" borderId="0" xfId="0" applyFont="1" applyAlignment="1">
      <alignment horizontal="left" vertical="center" wrapText="1"/>
    </xf>
    <xf numFmtId="0" fontId="3" fillId="0" borderId="0" xfId="0" applyFont="1" applyAlignment="1">
      <alignment horizontal="left" vertical="center" wrapText="1"/>
    </xf>
    <xf numFmtId="0" fontId="11" fillId="0" borderId="0" xfId="0" applyNumberFormat="1" applyFont="1" applyFill="1" applyBorder="1" applyAlignment="1" applyProtection="1">
      <alignment horizontal="left" vertical="center" wrapText="1"/>
    </xf>
    <xf numFmtId="0" fontId="13" fillId="0" borderId="0" xfId="0" applyFont="1" applyAlignment="1">
      <alignment horizontal="left" vertical="top" wrapText="1"/>
    </xf>
    <xf numFmtId="0" fontId="13" fillId="0" borderId="0" xfId="0" applyFont="1" applyAlignment="1">
      <alignment horizontal="justify" vertical="center" wrapText="1"/>
    </xf>
    <xf numFmtId="0" fontId="13" fillId="0" borderId="0" xfId="0" applyFont="1" applyAlignment="1">
      <alignment horizontal="left" vertical="center" wrapText="1"/>
    </xf>
    <xf numFmtId="0" fontId="3" fillId="0" borderId="4" xfId="0" applyFont="1" applyBorder="1" applyAlignment="1">
      <alignment horizontal="left" vertical="center" wrapText="1"/>
    </xf>
    <xf numFmtId="0" fontId="15" fillId="0" borderId="15" xfId="0" applyFont="1" applyBorder="1" applyAlignment="1">
      <alignment horizontal="left" vertical="center" wrapText="1" shrinkToFit="1"/>
    </xf>
    <xf numFmtId="49" fontId="15" fillId="0" borderId="15" xfId="0" applyNumberFormat="1" applyFont="1" applyBorder="1" applyAlignment="1">
      <alignment vertical="center" wrapText="1"/>
    </xf>
    <xf numFmtId="49" fontId="15"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5" fillId="6" borderId="15" xfId="0" applyFont="1" applyFill="1" applyBorder="1" applyAlignment="1" applyProtection="1">
      <alignment horizontal="left" vertical="center" wrapText="1" shrinkToFit="1"/>
      <protection locked="0"/>
    </xf>
    <xf numFmtId="0" fontId="15" fillId="6" borderId="15" xfId="0" applyFont="1" applyFill="1" applyBorder="1" applyAlignment="1" applyProtection="1">
      <alignment horizontal="center" vertical="center" wrapText="1" shrinkToFit="1"/>
      <protection locked="0"/>
    </xf>
    <xf numFmtId="167" fontId="15" fillId="0" borderId="15" xfId="0" applyNumberFormat="1" applyFont="1" applyBorder="1" applyAlignment="1">
      <alignment horizontal="left" vertical="center" wrapText="1" shrinkToFit="1"/>
    </xf>
    <xf numFmtId="2" fontId="15" fillId="7" borderId="15" xfId="0" applyNumberFormat="1" applyFont="1" applyFill="1" applyBorder="1" applyAlignment="1" applyProtection="1">
      <alignment horizontal="right" vertical="center" wrapText="1"/>
    </xf>
    <xf numFmtId="2" fontId="15" fillId="6" borderId="15" xfId="0" applyNumberFormat="1" applyFont="1" applyFill="1" applyBorder="1" applyAlignment="1" applyProtection="1">
      <alignment horizontal="right" vertical="center" wrapText="1" shrinkToFit="1"/>
      <protection locked="0"/>
    </xf>
    <xf numFmtId="9" fontId="15" fillId="6" borderId="15" xfId="0" applyNumberFormat="1" applyFont="1" applyFill="1" applyBorder="1" applyAlignment="1" applyProtection="1">
      <alignment horizontal="center" vertical="center" wrapText="1"/>
      <protection locked="0"/>
    </xf>
    <xf numFmtId="4" fontId="15" fillId="7" borderId="15" xfId="0" applyNumberFormat="1" applyFont="1" applyFill="1" applyBorder="1" applyAlignment="1" applyProtection="1">
      <alignment horizontal="right" vertical="center" wrapText="1" shrinkToFit="1"/>
      <protection hidden="1"/>
    </xf>
    <xf numFmtId="166" fontId="15" fillId="3" borderId="15" xfId="0" applyNumberFormat="1" applyFont="1" applyFill="1" applyBorder="1" applyAlignment="1" applyProtection="1">
      <alignment horizontal="center" vertical="center" wrapText="1" shrinkToFit="1"/>
      <protection hidden="1"/>
    </xf>
    <xf numFmtId="166" fontId="15"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8"/>
  <sheetViews>
    <sheetView tabSelected="1" topLeftCell="B1" zoomScale="80" zoomScaleNormal="80" zoomScaleSheetLayoutView="80" workbookViewId="0">
      <selection activeCell="A11" sqref="A11:AI14"/>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9.42578125" style="1" customWidth="1"/>
    <col min="11" max="11" width="9.28515625" style="1" customWidth="1"/>
    <col min="12" max="12" width="9.140625" style="1" customWidth="1"/>
    <col min="13" max="14" width="0.140625" style="1" hidden="1" customWidth="1"/>
    <col min="15" max="15" width="33.140625" style="1" customWidth="1"/>
    <col min="16" max="16" width="34.28515625" style="1" customWidth="1"/>
    <col min="17" max="18" width="15.7109375" style="97" customWidth="1"/>
    <col min="19" max="21" width="15" style="3" customWidth="1"/>
    <col min="22" max="23" width="20.7109375" style="3" customWidth="1"/>
    <col min="24" max="24" width="22.42578125" style="3" customWidth="1"/>
    <col min="25" max="25" width="25.42578125" style="3" hidden="1" customWidth="1"/>
    <col min="26" max="26" width="19.5703125" style="63" hidden="1" customWidth="1"/>
    <col min="27" max="27" width="23.5703125" style="64" hidden="1" customWidth="1"/>
    <col min="28" max="28" width="25.7109375" style="64" hidden="1" customWidth="1"/>
    <col min="29" max="29" width="32.5703125" style="64" hidden="1" customWidth="1"/>
    <col min="30" max="30" width="33.42578125" style="64" hidden="1" customWidth="1"/>
    <col min="31" max="31" width="29.7109375" style="64" hidden="1" customWidth="1"/>
    <col min="32" max="32" width="24.85546875" style="64" hidden="1" customWidth="1"/>
    <col min="33" max="33" width="27.140625" style="64" hidden="1" customWidth="1"/>
    <col min="34" max="34" width="22" style="64" hidden="1" customWidth="1"/>
    <col min="35" max="35" width="22.7109375" style="64" hidden="1" customWidth="1"/>
    <col min="36" max="38" width="26.5703125" style="64" hidden="1" customWidth="1"/>
    <col min="39" max="39" width="27.28515625" style="64" hidden="1" customWidth="1"/>
    <col min="40" max="40" width="47" style="64" hidden="1" customWidth="1"/>
    <col min="41" max="41" width="22.5703125" style="1" hidden="1" customWidth="1"/>
    <col min="42" max="50" width="9.140625" style="1" customWidth="1"/>
    <col min="51" max="16384" width="9.140625" style="1"/>
  </cols>
  <sheetData>
    <row r="1" spans="1:40" ht="18.75" x14ac:dyDescent="0.3">
      <c r="A1" s="1" t="s">
        <v>207</v>
      </c>
      <c r="B1" s="28" t="s">
        <v>119</v>
      </c>
      <c r="G1" s="28"/>
      <c r="H1" s="144" t="str">
        <f>IF(SUM(AC:AC)&gt;0,"Внимание.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I1" s="144"/>
      <c r="J1" s="144"/>
      <c r="K1" s="144"/>
      <c r="L1" s="144"/>
      <c r="M1" s="144"/>
      <c r="N1" s="144"/>
      <c r="O1" s="144"/>
      <c r="P1" s="144"/>
      <c r="Q1" s="101"/>
      <c r="R1" s="101"/>
      <c r="AD1" s="65" t="s">
        <v>88</v>
      </c>
      <c r="AE1" s="65"/>
      <c r="AF1" s="66"/>
      <c r="AG1" s="66"/>
      <c r="AH1" s="66"/>
      <c r="AI1" s="67"/>
      <c r="AJ1" s="141" t="s">
        <v>86</v>
      </c>
      <c r="AK1" s="141"/>
      <c r="AL1" s="141"/>
      <c r="AM1" s="141"/>
      <c r="AN1" s="141"/>
    </row>
    <row r="2" spans="1:40" ht="18.75" x14ac:dyDescent="0.3">
      <c r="A2" s="1" t="s">
        <v>208</v>
      </c>
      <c r="B2" s="28" t="s">
        <v>80</v>
      </c>
      <c r="G2" s="59"/>
      <c r="H2" s="147" t="str">
        <f>IF(SUM(Y:Y)&gt;0,"Участник не вправе предложить стоимость за единицу товара выше стоимости, указанной в колонке 15 (пункт документации 2.3.6.2.)","")</f>
        <v/>
      </c>
      <c r="I2" s="147"/>
      <c r="J2" s="147"/>
      <c r="K2" s="147"/>
      <c r="L2" s="147"/>
      <c r="M2" s="147"/>
      <c r="N2" s="147"/>
      <c r="O2" s="147"/>
      <c r="P2" s="147"/>
      <c r="Q2" s="102"/>
      <c r="R2" s="102"/>
      <c r="AD2" s="65" t="s">
        <v>87</v>
      </c>
      <c r="AE2" s="65"/>
      <c r="AF2" s="66"/>
      <c r="AG2" s="66"/>
      <c r="AH2" s="66"/>
      <c r="AI2" s="67"/>
      <c r="AJ2" s="142"/>
      <c r="AK2" s="142"/>
      <c r="AL2" s="142"/>
      <c r="AM2" s="142"/>
      <c r="AN2" s="142"/>
    </row>
    <row r="3" spans="1:40" ht="27.75" customHeight="1" x14ac:dyDescent="0.3">
      <c r="B3" s="145" t="s">
        <v>38</v>
      </c>
      <c r="C3" s="145"/>
      <c r="D3" s="145"/>
      <c r="E3" s="16"/>
      <c r="F3" s="16"/>
      <c r="G3" s="16"/>
      <c r="H3" s="137" t="str">
        <f>IF(SUM(AF:AF)&gt;0,"ВНИМАНИЕ.     Колонка №4 для выбора Аналога заполнена НЕ верно!","")</f>
        <v/>
      </c>
      <c r="I3" s="137"/>
      <c r="J3" s="137"/>
      <c r="K3" s="137"/>
      <c r="L3" s="137"/>
      <c r="M3" s="137"/>
      <c r="N3" s="137"/>
      <c r="O3" s="137"/>
      <c r="P3" s="137"/>
      <c r="Q3" s="100"/>
      <c r="R3" s="100"/>
      <c r="AD3" s="65" t="s">
        <v>89</v>
      </c>
      <c r="AE3" s="65"/>
      <c r="AF3" s="66"/>
      <c r="AG3" s="66"/>
      <c r="AH3" s="66"/>
      <c r="AI3" s="67"/>
      <c r="AJ3" s="87" t="s">
        <v>116</v>
      </c>
      <c r="AK3" s="88" t="s">
        <v>117</v>
      </c>
      <c r="AL3" s="87" t="s">
        <v>79</v>
      </c>
      <c r="AM3" s="68"/>
      <c r="AN3" s="69" t="s">
        <v>85</v>
      </c>
    </row>
    <row r="4" spans="1:40" ht="19.5" customHeight="1" x14ac:dyDescent="0.3">
      <c r="A4" s="1" t="s">
        <v>209</v>
      </c>
      <c r="B4" s="90"/>
      <c r="C4" s="90"/>
      <c r="D4" s="90">
        <v>149067</v>
      </c>
      <c r="E4" s="16"/>
      <c r="F4" s="16"/>
      <c r="G4" s="16"/>
      <c r="H4" s="137" t="str">
        <f>IF(SUM(AD:AD)&gt;0,"ВНИМАНИЕ.   В столбце 4 выбрано значение ""Да"", необходимо заполнить столбец 5 в соответствии с технической и иной документацией на товар!","")</f>
        <v/>
      </c>
      <c r="I4" s="137"/>
      <c r="J4" s="137"/>
      <c r="K4" s="137"/>
      <c r="L4" s="137"/>
      <c r="M4" s="137"/>
      <c r="N4" s="137"/>
      <c r="O4" s="137"/>
      <c r="P4" s="137"/>
      <c r="Q4" s="137"/>
      <c r="R4" s="137"/>
      <c r="S4" s="137"/>
      <c r="T4" s="137"/>
      <c r="U4" s="137"/>
      <c r="V4" s="137"/>
      <c r="W4" s="137"/>
      <c r="X4" s="137"/>
      <c r="AD4" s="65"/>
      <c r="AE4" s="65"/>
      <c r="AF4" s="66"/>
      <c r="AG4" s="66"/>
      <c r="AH4" s="66"/>
      <c r="AI4" s="67"/>
      <c r="AJ4" s="94" t="s">
        <v>127</v>
      </c>
      <c r="AK4" s="96" t="s">
        <v>85</v>
      </c>
      <c r="AL4" s="94" t="s">
        <v>128</v>
      </c>
      <c r="AM4" s="91"/>
      <c r="AN4" s="95"/>
    </row>
    <row r="5" spans="1:40" ht="19.5" customHeight="1" x14ac:dyDescent="0.3">
      <c r="B5" s="93"/>
      <c r="C5" s="93"/>
      <c r="D5" s="93"/>
      <c r="E5" s="16"/>
      <c r="F5" s="16"/>
      <c r="G5" s="16"/>
      <c r="H5" s="137" t="str">
        <f>IF(SUM(AE:AE)&gt;0,"ВНИМАНИЕ.  В столбце 4 выбрано значение ""Да"", необходимо заполнить столбец 6 в соответствии с технической и иной документацией на товар!","")</f>
        <v/>
      </c>
      <c r="I5" s="137"/>
      <c r="J5" s="137"/>
      <c r="K5" s="137"/>
      <c r="L5" s="137"/>
      <c r="M5" s="137"/>
      <c r="N5" s="137"/>
      <c r="O5" s="137"/>
      <c r="P5" s="137"/>
      <c r="Q5" s="137"/>
      <c r="R5" s="137"/>
      <c r="S5" s="137"/>
      <c r="T5" s="137"/>
      <c r="U5" s="137"/>
      <c r="V5" s="137"/>
      <c r="W5" s="137"/>
      <c r="X5" s="137"/>
      <c r="AD5" s="65"/>
      <c r="AE5" s="65"/>
      <c r="AF5" s="66"/>
      <c r="AG5" s="66"/>
      <c r="AH5" s="66"/>
      <c r="AI5" s="67"/>
      <c r="AJ5" s="103" t="s">
        <v>143</v>
      </c>
      <c r="AK5" s="103" t="s">
        <v>144</v>
      </c>
      <c r="AM5" s="91"/>
      <c r="AN5" s="95"/>
    </row>
    <row r="6" spans="1:40" ht="23.25" customHeight="1" x14ac:dyDescent="0.3">
      <c r="B6" s="145" t="s">
        <v>57</v>
      </c>
      <c r="C6" s="145"/>
      <c r="D6" s="145"/>
      <c r="E6" s="146"/>
      <c r="F6" s="146"/>
      <c r="G6" s="146"/>
      <c r="H6" s="146"/>
      <c r="I6" s="146"/>
      <c r="J6" s="146"/>
      <c r="K6" s="146"/>
      <c r="L6" s="146"/>
      <c r="AI6" s="67"/>
      <c r="AJ6" s="103" t="s">
        <v>145</v>
      </c>
      <c r="AK6" s="103" t="s">
        <v>144</v>
      </c>
      <c r="AM6" s="94"/>
      <c r="AN6" s="94"/>
    </row>
    <row r="7" spans="1:40" ht="57" customHeight="1" x14ac:dyDescent="0.3">
      <c r="B7" s="26"/>
      <c r="C7" s="26"/>
      <c r="D7" s="26"/>
      <c r="E7" s="25"/>
      <c r="F7" s="25"/>
      <c r="G7" s="25"/>
      <c r="H7" s="151" t="str">
        <f>IF(SUM(AH9:AH28)*100/MAX(SUM(Z10:Z25),1)&lt;50,"В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51"/>
      <c r="J7" s="151"/>
      <c r="K7" s="151"/>
      <c r="L7" s="151"/>
      <c r="M7" s="151"/>
      <c r="N7" s="151"/>
      <c r="O7" s="151"/>
      <c r="P7" s="151"/>
      <c r="AI7" s="67"/>
      <c r="AJ7" s="67"/>
      <c r="AK7" s="67"/>
    </row>
    <row r="8" spans="1:40" ht="27.6" customHeight="1" x14ac:dyDescent="0.25">
      <c r="A8" s="109" t="s">
        <v>5</v>
      </c>
      <c r="B8" s="32"/>
      <c r="C8" s="108" t="s">
        <v>6</v>
      </c>
      <c r="D8" s="107" t="s">
        <v>10</v>
      </c>
      <c r="E8" s="107"/>
      <c r="F8" s="148" t="s">
        <v>12</v>
      </c>
      <c r="G8" s="149"/>
      <c r="H8" s="149"/>
      <c r="I8" s="149"/>
      <c r="J8" s="149"/>
      <c r="K8" s="149"/>
      <c r="L8" s="149"/>
      <c r="M8" s="149"/>
      <c r="N8" s="149"/>
      <c r="O8" s="149"/>
      <c r="P8" s="149"/>
      <c r="Q8" s="149"/>
      <c r="R8" s="149"/>
      <c r="S8" s="149"/>
      <c r="T8" s="149"/>
      <c r="U8" s="149"/>
      <c r="V8" s="149"/>
      <c r="W8" s="149"/>
      <c r="X8" s="150"/>
      <c r="Y8" s="84"/>
      <c r="Z8" s="71"/>
      <c r="AD8" s="143" t="s">
        <v>84</v>
      </c>
      <c r="AE8" s="143"/>
      <c r="AF8" s="143"/>
      <c r="AG8" s="143"/>
      <c r="AH8" s="70">
        <f>IF(SUM(L:L)=0,0,SUMIFS(L:L,J:J,"&lt;&gt;",J:J,"&lt;&gt;нет",J:J,"&lt;&gt;Укажите номер сертификата или выберите &lt;&lt;Нет&gt;&gt;")/SUM(L:L)*100)</f>
        <v>0</v>
      </c>
      <c r="AI8" s="67"/>
      <c r="AJ8" s="67"/>
      <c r="AK8" s="67"/>
    </row>
    <row r="9" spans="1:40" ht="100.5" customHeight="1" x14ac:dyDescent="0.25">
      <c r="A9" s="5"/>
      <c r="B9" s="6" t="s">
        <v>0</v>
      </c>
      <c r="C9" s="6"/>
      <c r="D9" s="105" t="s">
        <v>13</v>
      </c>
      <c r="E9" s="7" t="s">
        <v>11</v>
      </c>
      <c r="F9" s="92" t="s">
        <v>121</v>
      </c>
      <c r="G9" s="32" t="s">
        <v>13</v>
      </c>
      <c r="H9" s="7" t="s">
        <v>1</v>
      </c>
      <c r="I9" s="6" t="s">
        <v>14</v>
      </c>
      <c r="J9" s="6" t="s">
        <v>82</v>
      </c>
      <c r="K9" s="6" t="s">
        <v>2</v>
      </c>
      <c r="L9" s="6" t="s">
        <v>21</v>
      </c>
      <c r="M9" s="6" t="s">
        <v>7</v>
      </c>
      <c r="N9" s="6" t="s">
        <v>83</v>
      </c>
      <c r="O9" s="6" t="s">
        <v>3</v>
      </c>
      <c r="P9" s="6" t="s">
        <v>4</v>
      </c>
      <c r="Q9" s="6" t="s">
        <v>146</v>
      </c>
      <c r="R9" s="6" t="s">
        <v>147</v>
      </c>
      <c r="S9" s="8" t="s">
        <v>108</v>
      </c>
      <c r="T9" s="8" t="s">
        <v>111</v>
      </c>
      <c r="U9" s="8" t="s">
        <v>136</v>
      </c>
      <c r="V9" s="8" t="s">
        <v>110</v>
      </c>
      <c r="W9" s="8" t="s">
        <v>106</v>
      </c>
      <c r="X9" s="8" t="s">
        <v>109</v>
      </c>
      <c r="Y9" s="10"/>
      <c r="Z9" s="71"/>
      <c r="AI9" s="67"/>
      <c r="AJ9" s="67"/>
      <c r="AK9" s="67"/>
    </row>
    <row r="10" spans="1:40" ht="13.9" x14ac:dyDescent="0.25">
      <c r="A10" s="9"/>
      <c r="B10" s="7" t="s">
        <v>91</v>
      </c>
      <c r="C10" s="7"/>
      <c r="D10" s="7" t="s">
        <v>92</v>
      </c>
      <c r="E10" s="7" t="s">
        <v>93</v>
      </c>
      <c r="F10" s="89" t="s">
        <v>94</v>
      </c>
      <c r="G10" s="61" t="s">
        <v>95</v>
      </c>
      <c r="H10" s="7" t="s">
        <v>96</v>
      </c>
      <c r="I10" s="7" t="s">
        <v>97</v>
      </c>
      <c r="J10" s="7" t="s">
        <v>98</v>
      </c>
      <c r="K10" s="7" t="s">
        <v>90</v>
      </c>
      <c r="L10" s="7" t="s">
        <v>99</v>
      </c>
      <c r="M10" s="7"/>
      <c r="N10" s="7"/>
      <c r="O10" s="7" t="s">
        <v>100</v>
      </c>
      <c r="P10" s="7" t="s">
        <v>101</v>
      </c>
      <c r="Q10" s="105" t="s">
        <v>102</v>
      </c>
      <c r="R10" s="105" t="s">
        <v>103</v>
      </c>
      <c r="S10" s="105" t="s">
        <v>137</v>
      </c>
      <c r="T10" s="105" t="s">
        <v>107</v>
      </c>
      <c r="U10" s="105" t="s">
        <v>113</v>
      </c>
      <c r="V10" s="105" t="s">
        <v>120</v>
      </c>
      <c r="W10" s="105" t="s">
        <v>154</v>
      </c>
      <c r="X10" s="105" t="s">
        <v>155</v>
      </c>
      <c r="Y10" s="84"/>
      <c r="AI10" s="67"/>
      <c r="AJ10" s="67"/>
      <c r="AK10" s="67"/>
    </row>
    <row r="11" spans="1:40" ht="77.25" customHeight="1" x14ac:dyDescent="0.45">
      <c r="A11" s="174" t="s">
        <v>193</v>
      </c>
      <c r="B11" s="174">
        <v>1</v>
      </c>
      <c r="C11" s="174">
        <v>2</v>
      </c>
      <c r="D11" s="175" t="s">
        <v>194</v>
      </c>
      <c r="E11" s="176" t="s">
        <v>85</v>
      </c>
      <c r="F11" s="177" t="s">
        <v>85</v>
      </c>
      <c r="G11" s="178" t="s">
        <v>128</v>
      </c>
      <c r="H11" s="178" t="s">
        <v>128</v>
      </c>
      <c r="I11" s="179"/>
      <c r="J11" s="180" t="s">
        <v>195</v>
      </c>
      <c r="K11" s="174" t="s">
        <v>196</v>
      </c>
      <c r="L11" s="174">
        <v>13788</v>
      </c>
      <c r="M11" s="174" t="s">
        <v>197</v>
      </c>
      <c r="N11" s="181">
        <v>13788</v>
      </c>
      <c r="O11" s="174" t="s">
        <v>198</v>
      </c>
      <c r="P11" s="174" t="s">
        <v>199</v>
      </c>
      <c r="Q11" s="177" t="s">
        <v>200</v>
      </c>
      <c r="R11" s="182">
        <v>449902.44</v>
      </c>
      <c r="S11" s="183">
        <v>0</v>
      </c>
      <c r="T11" s="184" t="s">
        <v>116</v>
      </c>
      <c r="U11" s="182">
        <v>0</v>
      </c>
      <c r="V11" s="185">
        <f>ROUND(ROUND(S11,2)*ROUND(L11,3),2)</f>
        <v>0</v>
      </c>
      <c r="W11" s="185">
        <f>ROUND(V11*IF(UPPER(T11)="18%",18,1)*IF(UPPER(T11)="10%",10,1)*IF(UPPER(T11)="НДС не облагается",0,1)/100,2)</f>
        <v>0</v>
      </c>
      <c r="X11" s="185">
        <f>ROUND(W11+V11,2)</f>
        <v>0</v>
      </c>
      <c r="Y11" s="186">
        <f>IF(S11&gt;IF(U11=0,S11,U11),1,0)</f>
        <v>0</v>
      </c>
      <c r="Z11" s="186">
        <f t="shared" ref="Z11:Z14" si="0">X11</f>
        <v>0</v>
      </c>
      <c r="AA11" s="186">
        <f t="shared" ref="AA11:AA14" si="1">W11</f>
        <v>0</v>
      </c>
      <c r="AB11" s="186">
        <f t="shared" ref="AB11:AB14" si="2">V11</f>
        <v>0</v>
      </c>
      <c r="AC11" s="187">
        <f t="shared" ref="AC11:AC14" si="3">IF(OR(ISBLANK(J11),J11="Укажите номер сертификата или выберите &lt;&lt;Нет&gt;&gt;"),1,0)</f>
        <v>1</v>
      </c>
      <c r="AD11" s="187">
        <f>IF(AND(E11="Да",OR(AND(F11 = "Да",ISBLANK(G11)),AND(F11 = "Да", G11 = "В соответствии с техническим заданием"),AND(F11 = "Нет",NOT(G11 = "В соответствии с техническим заданием")))),1,0)</f>
        <v>0</v>
      </c>
      <c r="AE11" s="188">
        <f>IF(AND(E11="Да",OR(AND(F11 = "Да",ISBLANK(H11)),AND(F11 = "Да", H11 = "В соответствии с техническим заданием"),AND(F11 = "Нет",NOT(H11 = "В соответствии с техническим заданием")))),1,0)</f>
        <v>0</v>
      </c>
      <c r="AF11" s="188">
        <f>IF(OR(AND(E11="Нет",F11="Нет"),AND(E11="Да",F11="Нет"),AND(E11="Да",F11="Да")),0,1)</f>
        <v>0</v>
      </c>
      <c r="AG11" s="188">
        <f>IF(AND(Q11="Россия"),1,0)</f>
        <v>0</v>
      </c>
      <c r="AH11" s="188">
        <f>Z11*AG11</f>
        <v>0</v>
      </c>
      <c r="AI11" s="73" t="s">
        <v>105</v>
      </c>
      <c r="AJ11" s="67"/>
      <c r="AK11" s="67"/>
    </row>
    <row r="12" spans="1:40" ht="50.1" customHeight="1" x14ac:dyDescent="0.45">
      <c r="A12" s="174" t="s">
        <v>201</v>
      </c>
      <c r="B12" s="174">
        <v>2</v>
      </c>
      <c r="C12" s="174">
        <v>3</v>
      </c>
      <c r="D12" s="175" t="s">
        <v>202</v>
      </c>
      <c r="E12" s="176" t="s">
        <v>85</v>
      </c>
      <c r="F12" s="177" t="s">
        <v>85</v>
      </c>
      <c r="G12" s="178" t="s">
        <v>128</v>
      </c>
      <c r="H12" s="178" t="s">
        <v>128</v>
      </c>
      <c r="I12" s="179"/>
      <c r="J12" s="180" t="s">
        <v>195</v>
      </c>
      <c r="K12" s="174" t="s">
        <v>196</v>
      </c>
      <c r="L12" s="174">
        <v>8070.77</v>
      </c>
      <c r="M12" s="174" t="s">
        <v>197</v>
      </c>
      <c r="N12" s="181">
        <v>8070.77</v>
      </c>
      <c r="O12" s="174" t="s">
        <v>198</v>
      </c>
      <c r="P12" s="174" t="s">
        <v>199</v>
      </c>
      <c r="Q12" s="177" t="s">
        <v>200</v>
      </c>
      <c r="R12" s="182">
        <v>273599.09999999998</v>
      </c>
      <c r="S12" s="183">
        <v>0</v>
      </c>
      <c r="T12" s="184" t="s">
        <v>116</v>
      </c>
      <c r="U12" s="182">
        <v>0</v>
      </c>
      <c r="V12" s="185">
        <f>ROUND(ROUND(S12,2)*ROUND(L12,3),2)</f>
        <v>0</v>
      </c>
      <c r="W12" s="185">
        <f>ROUND(V12*IF(UPPER(T12)="18%",18,1)*IF(UPPER(T12)="10%",10,1)*IF(UPPER(T12)="НДС не облагается",0,1)/100,2)</f>
        <v>0</v>
      </c>
      <c r="X12" s="185">
        <f>ROUND(W12+V12,2)</f>
        <v>0</v>
      </c>
      <c r="Y12" s="186">
        <f>IF(S12&gt;IF(U12=0,S12,U12),1,0)</f>
        <v>0</v>
      </c>
      <c r="Z12" s="186">
        <f t="shared" si="0"/>
        <v>0</v>
      </c>
      <c r="AA12" s="186">
        <f t="shared" si="1"/>
        <v>0</v>
      </c>
      <c r="AB12" s="186">
        <f t="shared" si="2"/>
        <v>0</v>
      </c>
      <c r="AC12" s="187">
        <f t="shared" si="3"/>
        <v>1</v>
      </c>
      <c r="AD12" s="187">
        <f>IF(AND(E12="Да",OR(AND(F12 = "Да",ISBLANK(G12)),AND(F12 = "Да", G12 = "В соответствии с техническим заданием"),AND(F12 = "Нет",NOT(G12 = "В соответствии с техническим заданием")))),1,0)</f>
        <v>0</v>
      </c>
      <c r="AE12" s="188">
        <f>IF(AND(E12="Да",OR(AND(F12 = "Да",ISBLANK(H12)),AND(F12 = "Да", H12 = "В соответствии с техническим заданием"),AND(F12 = "Нет",NOT(H12 = "В соответствии с техническим заданием")))),1,0)</f>
        <v>0</v>
      </c>
      <c r="AF12" s="188">
        <f>IF(OR(AND(E12="Нет",F12="Нет"),AND(E12="Да",F12="Нет"),AND(E12="Да",F12="Да")),0,1)</f>
        <v>0</v>
      </c>
      <c r="AG12" s="188">
        <f>IF(AND(Q12="Россия"),1,0)</f>
        <v>0</v>
      </c>
      <c r="AH12" s="188">
        <f>Z12*AG12</f>
        <v>0</v>
      </c>
      <c r="AI12" s="73" t="s">
        <v>105</v>
      </c>
    </row>
    <row r="13" spans="1:40" ht="50.1" customHeight="1" x14ac:dyDescent="0.45">
      <c r="A13" s="174" t="s">
        <v>203</v>
      </c>
      <c r="B13" s="174">
        <v>3</v>
      </c>
      <c r="C13" s="174">
        <v>1</v>
      </c>
      <c r="D13" s="175" t="s">
        <v>204</v>
      </c>
      <c r="E13" s="176" t="s">
        <v>85</v>
      </c>
      <c r="F13" s="177" t="s">
        <v>85</v>
      </c>
      <c r="G13" s="178" t="s">
        <v>128</v>
      </c>
      <c r="H13" s="178" t="s">
        <v>128</v>
      </c>
      <c r="I13" s="179"/>
      <c r="J13" s="180" t="s">
        <v>195</v>
      </c>
      <c r="K13" s="174" t="s">
        <v>196</v>
      </c>
      <c r="L13" s="174">
        <v>235.99</v>
      </c>
      <c r="M13" s="174" t="s">
        <v>197</v>
      </c>
      <c r="N13" s="181">
        <v>235.99</v>
      </c>
      <c r="O13" s="174" t="s">
        <v>198</v>
      </c>
      <c r="P13" s="174" t="s">
        <v>199</v>
      </c>
      <c r="Q13" s="177" t="s">
        <v>200</v>
      </c>
      <c r="R13" s="182">
        <v>6900.35</v>
      </c>
      <c r="S13" s="183">
        <v>0</v>
      </c>
      <c r="T13" s="184" t="s">
        <v>116</v>
      </c>
      <c r="U13" s="182">
        <v>0</v>
      </c>
      <c r="V13" s="185">
        <f>ROUND(ROUND(S13,2)*ROUND(L13,3),2)</f>
        <v>0</v>
      </c>
      <c r="W13" s="185">
        <f>ROUND(V13*IF(UPPER(T13)="18%",18,1)*IF(UPPER(T13)="10%",10,1)*IF(UPPER(T13)="НДС не облагается",0,1)/100,2)</f>
        <v>0</v>
      </c>
      <c r="X13" s="185">
        <f>ROUND(W13+V13,2)</f>
        <v>0</v>
      </c>
      <c r="Y13" s="186">
        <f>IF(S13&gt;IF(U13=0,S13,U13),1,0)</f>
        <v>0</v>
      </c>
      <c r="Z13" s="186">
        <f t="shared" si="0"/>
        <v>0</v>
      </c>
      <c r="AA13" s="186">
        <f t="shared" si="1"/>
        <v>0</v>
      </c>
      <c r="AB13" s="186">
        <f t="shared" si="2"/>
        <v>0</v>
      </c>
      <c r="AC13" s="187">
        <f t="shared" si="3"/>
        <v>1</v>
      </c>
      <c r="AD13" s="187">
        <f>IF(AND(E13="Да",OR(AND(F13 = "Да",ISBLANK(G13)),AND(F13 = "Да", G13 = "В соответствии с техническим заданием"),AND(F13 = "Нет",NOT(G13 = "В соответствии с техническим заданием")))),1,0)</f>
        <v>0</v>
      </c>
      <c r="AE13" s="188">
        <f>IF(AND(E13="Да",OR(AND(F13 = "Да",ISBLANK(H13)),AND(F13 = "Да", H13 = "В соответствии с техническим заданием"),AND(F13 = "Нет",NOT(H13 = "В соответствии с техническим заданием")))),1,0)</f>
        <v>0</v>
      </c>
      <c r="AF13" s="188">
        <f>IF(OR(AND(E13="Нет",F13="Нет"),AND(E13="Да",F13="Нет"),AND(E13="Да",F13="Да")),0,1)</f>
        <v>0</v>
      </c>
      <c r="AG13" s="188">
        <f>IF(AND(Q13="Россия"),1,0)</f>
        <v>0</v>
      </c>
      <c r="AH13" s="188">
        <f>Z13*AG13</f>
        <v>0</v>
      </c>
      <c r="AI13" s="73" t="s">
        <v>105</v>
      </c>
    </row>
    <row r="14" spans="1:40" ht="50.1" customHeight="1" x14ac:dyDescent="0.45">
      <c r="A14" s="174" t="s">
        <v>205</v>
      </c>
      <c r="B14" s="174">
        <v>4</v>
      </c>
      <c r="C14" s="174">
        <v>1</v>
      </c>
      <c r="D14" s="175" t="s">
        <v>206</v>
      </c>
      <c r="E14" s="176" t="s">
        <v>85</v>
      </c>
      <c r="F14" s="177" t="s">
        <v>85</v>
      </c>
      <c r="G14" s="178" t="s">
        <v>128</v>
      </c>
      <c r="H14" s="178" t="s">
        <v>128</v>
      </c>
      <c r="I14" s="179"/>
      <c r="J14" s="180" t="s">
        <v>195</v>
      </c>
      <c r="K14" s="174" t="s">
        <v>196</v>
      </c>
      <c r="L14" s="174">
        <v>75507.34</v>
      </c>
      <c r="M14" s="174" t="s">
        <v>197</v>
      </c>
      <c r="N14" s="181">
        <v>75507.34</v>
      </c>
      <c r="O14" s="174" t="s">
        <v>198</v>
      </c>
      <c r="P14" s="174" t="s">
        <v>199</v>
      </c>
      <c r="Q14" s="177" t="s">
        <v>200</v>
      </c>
      <c r="R14" s="182">
        <v>2719774.39</v>
      </c>
      <c r="S14" s="183">
        <v>0</v>
      </c>
      <c r="T14" s="184" t="s">
        <v>116</v>
      </c>
      <c r="U14" s="182">
        <v>0</v>
      </c>
      <c r="V14" s="185">
        <f>ROUND(ROUND(S14,2)*ROUND(L14,3),2)</f>
        <v>0</v>
      </c>
      <c r="W14" s="185">
        <f>ROUND(V14*IF(UPPER(T14)="18%",18,1)*IF(UPPER(T14)="10%",10,1)*IF(UPPER(T14)="НДС не облагается",0,1)/100,2)</f>
        <v>0</v>
      </c>
      <c r="X14" s="185">
        <f>ROUND(W14+V14,2)</f>
        <v>0</v>
      </c>
      <c r="Y14" s="186">
        <f>IF(S14&gt;IF(U14=0,S14,U14),1,0)</f>
        <v>0</v>
      </c>
      <c r="Z14" s="186">
        <f t="shared" si="0"/>
        <v>0</v>
      </c>
      <c r="AA14" s="186">
        <f t="shared" si="1"/>
        <v>0</v>
      </c>
      <c r="AB14" s="186">
        <f t="shared" si="2"/>
        <v>0</v>
      </c>
      <c r="AC14" s="187">
        <f t="shared" si="3"/>
        <v>1</v>
      </c>
      <c r="AD14" s="187">
        <f>IF(AND(E14="Да",OR(AND(F14 = "Да",ISBLANK(G14)),AND(F14 = "Да", G14 = "В соответствии с техническим заданием"),AND(F14 = "Нет",NOT(G14 = "В соответствии с техническим заданием")))),1,0)</f>
        <v>0</v>
      </c>
      <c r="AE14" s="188">
        <f>IF(AND(E14="Да",OR(AND(F14 = "Да",ISBLANK(H14)),AND(F14 = "Да", H14 = "В соответствии с техническим заданием"),AND(F14 = "Нет",NOT(H14 = "В соответствии с техническим заданием")))),1,0)</f>
        <v>0</v>
      </c>
      <c r="AF14" s="188">
        <f>IF(OR(AND(E14="Нет",F14="Нет"),AND(E14="Да",F14="Нет"),AND(E14="Да",F14="Да")),0,1)</f>
        <v>0</v>
      </c>
      <c r="AG14" s="188">
        <f>IF(AND(Q14="Россия"),1,0)</f>
        <v>0</v>
      </c>
      <c r="AH14" s="188">
        <f>Z14*AG14</f>
        <v>0</v>
      </c>
      <c r="AI14" s="73" t="s">
        <v>105</v>
      </c>
    </row>
    <row r="15" spans="1:40" ht="50.1" customHeight="1" x14ac:dyDescent="0.25">
      <c r="A15" s="138" t="s">
        <v>114</v>
      </c>
      <c r="B15" s="138"/>
      <c r="C15" s="138"/>
      <c r="D15" s="138"/>
      <c r="E15" s="138"/>
      <c r="F15" s="138"/>
      <c r="G15" s="138"/>
      <c r="H15" s="138"/>
      <c r="I15" s="138"/>
      <c r="J15" s="138"/>
      <c r="K15" s="138"/>
      <c r="L15" s="138"/>
      <c r="M15" s="138"/>
      <c r="N15" s="138"/>
      <c r="O15" s="138"/>
      <c r="P15" s="138"/>
      <c r="Q15" s="138"/>
      <c r="R15" s="138"/>
      <c r="S15" s="138"/>
      <c r="T15" s="138"/>
      <c r="U15" s="138"/>
      <c r="V15" s="138"/>
      <c r="W15" s="139"/>
      <c r="X15" s="104">
        <f>SUM(Z8:Z24)</f>
        <v>0</v>
      </c>
      <c r="Y15" s="86"/>
      <c r="Z15" s="85"/>
      <c r="AA15" s="85"/>
      <c r="AB15" s="85"/>
      <c r="AC15" s="85"/>
    </row>
    <row r="16" spans="1:40" ht="50.1" customHeight="1" x14ac:dyDescent="0.25">
      <c r="A16" s="140" t="s">
        <v>115</v>
      </c>
      <c r="B16" s="138"/>
      <c r="C16" s="138"/>
      <c r="D16" s="138"/>
      <c r="E16" s="138"/>
      <c r="F16" s="138"/>
      <c r="G16" s="138"/>
      <c r="H16" s="138"/>
      <c r="I16" s="138"/>
      <c r="J16" s="138"/>
      <c r="K16" s="138"/>
      <c r="L16" s="138"/>
      <c r="M16" s="138"/>
      <c r="N16" s="138"/>
      <c r="O16" s="138"/>
      <c r="P16" s="138"/>
      <c r="Q16" s="138"/>
      <c r="R16" s="138"/>
      <c r="S16" s="138"/>
      <c r="T16" s="138"/>
      <c r="U16" s="138"/>
      <c r="V16" s="138"/>
      <c r="W16" s="139"/>
      <c r="X16" s="104">
        <f>SUM(AB10:AB17)</f>
        <v>0</v>
      </c>
      <c r="Y16" s="86"/>
      <c r="Z16" s="85"/>
      <c r="AA16" s="85"/>
      <c r="AB16" s="85"/>
      <c r="AC16" s="85"/>
    </row>
    <row r="17" spans="1:29" ht="50.1" customHeight="1" x14ac:dyDescent="0.25">
      <c r="A17" s="140" t="s">
        <v>81</v>
      </c>
      <c r="B17" s="138"/>
      <c r="C17" s="138"/>
      <c r="D17" s="138"/>
      <c r="E17" s="138"/>
      <c r="F17" s="138"/>
      <c r="G17" s="138"/>
      <c r="H17" s="138"/>
      <c r="I17" s="138"/>
      <c r="J17" s="138"/>
      <c r="K17" s="138"/>
      <c r="L17" s="138"/>
      <c r="M17" s="138"/>
      <c r="N17" s="138"/>
      <c r="O17" s="138"/>
      <c r="P17" s="138"/>
      <c r="Q17" s="138"/>
      <c r="R17" s="138"/>
      <c r="S17" s="138"/>
      <c r="T17" s="138"/>
      <c r="U17" s="138"/>
      <c r="V17" s="138"/>
      <c r="W17" s="139"/>
      <c r="X17" s="104">
        <f>SUM(AA:AA)</f>
        <v>0</v>
      </c>
      <c r="Y17" s="86"/>
      <c r="Z17" s="85"/>
      <c r="AA17" s="85"/>
      <c r="AB17" s="85"/>
      <c r="AC17" s="85"/>
    </row>
    <row r="18" spans="1:29" ht="50.1" customHeight="1" x14ac:dyDescent="0.25">
      <c r="B18" s="58" t="s">
        <v>55</v>
      </c>
      <c r="C18" s="17"/>
      <c r="D18" s="77"/>
      <c r="E18" s="77"/>
      <c r="F18" s="77"/>
      <c r="G18" s="77"/>
      <c r="H18" s="77"/>
      <c r="I18" s="78"/>
      <c r="J18" s="78"/>
      <c r="K18" s="78"/>
      <c r="L18" s="78"/>
      <c r="M18" s="78"/>
      <c r="N18" s="78"/>
      <c r="O18" s="78"/>
      <c r="P18" s="78"/>
      <c r="Q18" s="78"/>
      <c r="R18" s="78"/>
      <c r="S18" s="79"/>
      <c r="T18" s="79"/>
      <c r="U18" s="79"/>
      <c r="V18" s="79"/>
      <c r="W18" s="79"/>
      <c r="X18" s="80"/>
      <c r="Y18" s="80"/>
    </row>
    <row r="19" spans="1:29" ht="50.1" customHeight="1" x14ac:dyDescent="0.25">
      <c r="B19" s="58" t="s">
        <v>56</v>
      </c>
      <c r="D19" s="81"/>
      <c r="E19" s="81"/>
      <c r="F19" s="81"/>
      <c r="G19" s="81"/>
      <c r="H19" s="81"/>
      <c r="I19" s="76"/>
      <c r="J19" s="76"/>
      <c r="K19" s="76"/>
      <c r="L19" s="76"/>
      <c r="M19" s="76"/>
      <c r="N19" s="76"/>
      <c r="O19" s="76"/>
      <c r="P19" s="76"/>
      <c r="Q19" s="76"/>
      <c r="R19" s="76"/>
      <c r="S19" s="82"/>
      <c r="T19" s="82"/>
      <c r="U19" s="82"/>
      <c r="V19" s="82"/>
      <c r="W19" s="82"/>
      <c r="X19" s="83"/>
      <c r="Y19" s="83"/>
    </row>
    <row r="20" spans="1:29" ht="50.1" customHeight="1" x14ac:dyDescent="0.25">
      <c r="H20" s="19"/>
      <c r="I20" s="18"/>
      <c r="J20" s="18"/>
      <c r="S20" s="21"/>
      <c r="T20" s="21"/>
      <c r="U20" s="21"/>
      <c r="V20" s="21"/>
      <c r="W20" s="21"/>
      <c r="X20" s="10"/>
      <c r="Y20" s="10"/>
    </row>
    <row r="21" spans="1:29" ht="50.1" customHeight="1" x14ac:dyDescent="0.25">
      <c r="A21" s="13"/>
      <c r="B21" s="13"/>
      <c r="C21" s="13"/>
      <c r="D21" s="1" t="s">
        <v>22</v>
      </c>
      <c r="E21" s="38"/>
      <c r="F21" s="38"/>
      <c r="G21" s="37"/>
      <c r="H21" s="76" t="s">
        <v>69</v>
      </c>
      <c r="I21" s="19"/>
      <c r="J21" s="20"/>
      <c r="K21" s="14"/>
      <c r="L21" s="14"/>
      <c r="M21" s="14"/>
      <c r="N21" s="14"/>
      <c r="O21" s="14"/>
      <c r="P21" s="14"/>
      <c r="Q21" s="14"/>
      <c r="R21" s="14"/>
      <c r="S21" s="20"/>
      <c r="T21" s="20"/>
      <c r="U21" s="20"/>
      <c r="V21" s="20"/>
      <c r="W21" s="20"/>
      <c r="X21" s="14"/>
      <c r="Y21" s="14"/>
      <c r="Z21" s="72"/>
    </row>
    <row r="22" spans="1:29" ht="50.1" customHeight="1" x14ac:dyDescent="0.25">
      <c r="D22" s="37" t="s">
        <v>8</v>
      </c>
      <c r="E22" s="1"/>
      <c r="F22" s="1"/>
      <c r="G22" s="1"/>
      <c r="H22" s="18"/>
      <c r="I22" s="19"/>
      <c r="J22" s="18"/>
      <c r="S22" s="22"/>
      <c r="T22" s="22"/>
      <c r="U22" s="22"/>
      <c r="V22" s="22"/>
      <c r="W22" s="22"/>
    </row>
    <row r="23" spans="1:29" ht="50.1" customHeight="1" x14ac:dyDescent="0.25">
      <c r="D23" s="1" t="s">
        <v>9</v>
      </c>
      <c r="E23" s="1"/>
      <c r="F23" s="1"/>
      <c r="G23" s="1"/>
      <c r="H23" s="18"/>
      <c r="I23" s="19"/>
      <c r="J23" s="18"/>
      <c r="S23" s="22"/>
      <c r="T23" s="22"/>
      <c r="U23" s="22"/>
      <c r="V23" s="22"/>
      <c r="W23" s="22"/>
    </row>
    <row r="24" spans="1:29" ht="50.1" customHeight="1" x14ac:dyDescent="0.25">
      <c r="H24" s="19"/>
      <c r="I24" s="18"/>
      <c r="J24" s="18"/>
      <c r="S24" s="22"/>
      <c r="T24" s="22"/>
      <c r="U24" s="22"/>
      <c r="V24" s="22"/>
      <c r="W24" s="22"/>
      <c r="X24" s="10"/>
      <c r="Y24" s="10"/>
    </row>
    <row r="25" spans="1:29" ht="50.1" customHeight="1" x14ac:dyDescent="0.25">
      <c r="H25" s="19"/>
      <c r="I25" s="18"/>
      <c r="J25" s="18"/>
      <c r="S25" s="22"/>
      <c r="T25" s="22"/>
      <c r="U25" s="22"/>
      <c r="V25" s="22"/>
      <c r="W25" s="22"/>
      <c r="X25" s="10"/>
      <c r="Y25" s="10"/>
    </row>
    <row r="26" spans="1:29" ht="50.1" customHeight="1" x14ac:dyDescent="0.25">
      <c r="H26" s="19"/>
      <c r="I26" s="18"/>
      <c r="J26" s="18"/>
      <c r="S26" s="22"/>
      <c r="T26" s="22"/>
      <c r="U26" s="22"/>
      <c r="V26" s="22"/>
      <c r="W26" s="22"/>
      <c r="X26" s="10"/>
      <c r="Y26" s="10"/>
    </row>
    <row r="27" spans="1:29" ht="50.1" customHeight="1" x14ac:dyDescent="0.25">
      <c r="H27" s="19"/>
      <c r="I27" s="18"/>
      <c r="J27" s="18"/>
      <c r="S27" s="22"/>
      <c r="T27" s="22"/>
      <c r="U27" s="22"/>
      <c r="V27" s="22"/>
      <c r="W27" s="22"/>
      <c r="X27" s="10"/>
      <c r="Y27" s="10"/>
    </row>
    <row r="28" spans="1:29" ht="50.1" customHeight="1" x14ac:dyDescent="0.25">
      <c r="H28" s="19"/>
      <c r="I28" s="18"/>
      <c r="J28" s="18"/>
      <c r="S28" s="22"/>
      <c r="T28" s="22"/>
      <c r="U28" s="22"/>
      <c r="V28" s="22"/>
      <c r="W28" s="22"/>
      <c r="X28" s="10"/>
      <c r="Y28" s="10"/>
    </row>
    <row r="29" spans="1:29" ht="50.1" customHeight="1" x14ac:dyDescent="0.25">
      <c r="H29" s="19"/>
      <c r="I29" s="18"/>
      <c r="J29" s="18"/>
      <c r="S29" s="22"/>
      <c r="T29" s="22"/>
      <c r="U29" s="22"/>
      <c r="V29" s="22"/>
      <c r="W29" s="22"/>
      <c r="X29" s="10"/>
      <c r="Y29" s="10"/>
    </row>
    <row r="30" spans="1:29" ht="50.1" customHeight="1" x14ac:dyDescent="0.25">
      <c r="H30" s="19"/>
      <c r="I30" s="18"/>
      <c r="J30" s="18"/>
      <c r="S30" s="22"/>
      <c r="T30" s="22"/>
      <c r="U30" s="22"/>
      <c r="V30" s="22"/>
      <c r="W30" s="22"/>
      <c r="X30" s="10"/>
      <c r="Y30" s="10"/>
    </row>
    <row r="31" spans="1:29" ht="50.1" customHeight="1" x14ac:dyDescent="0.25">
      <c r="H31" s="19"/>
      <c r="I31" s="18"/>
      <c r="J31" s="18"/>
      <c r="S31" s="22"/>
      <c r="T31" s="22"/>
      <c r="U31" s="22"/>
      <c r="V31" s="22"/>
      <c r="W31" s="22"/>
      <c r="X31" s="10"/>
      <c r="Y31" s="10"/>
    </row>
    <row r="32" spans="1:29"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0"/>
      <c r="Y757" s="10"/>
    </row>
    <row r="758" spans="8:25" ht="50.1" customHeight="1" x14ac:dyDescent="0.25">
      <c r="H758" s="19"/>
      <c r="I758" s="18"/>
      <c r="J758" s="18"/>
      <c r="S758" s="22"/>
      <c r="T758" s="22"/>
      <c r="U758" s="22"/>
      <c r="V758" s="22"/>
      <c r="W758" s="22"/>
      <c r="X758" s="10"/>
      <c r="Y758" s="10"/>
    </row>
    <row r="759" spans="8:25" ht="50.1" customHeight="1" x14ac:dyDescent="0.25">
      <c r="H759" s="19"/>
      <c r="I759" s="18"/>
      <c r="J759" s="18"/>
      <c r="S759" s="22"/>
      <c r="T759" s="22"/>
      <c r="U759" s="22"/>
      <c r="V759" s="22"/>
      <c r="W759" s="22"/>
      <c r="X759" s="10"/>
      <c r="Y759" s="10"/>
    </row>
    <row r="760" spans="8:25" ht="50.1" customHeight="1" x14ac:dyDescent="0.25">
      <c r="H760" s="19"/>
      <c r="I760" s="18"/>
      <c r="J760" s="18"/>
      <c r="S760" s="22"/>
      <c r="T760" s="22"/>
      <c r="U760" s="22"/>
      <c r="V760" s="22"/>
      <c r="W760" s="22"/>
      <c r="X760" s="11"/>
      <c r="Y760" s="11"/>
    </row>
    <row r="761" spans="8:25" ht="50.1" customHeight="1" x14ac:dyDescent="0.25">
      <c r="H761" s="19"/>
      <c r="I761" s="18"/>
      <c r="J761" s="18"/>
      <c r="S761" s="22"/>
      <c r="T761" s="22"/>
      <c r="U761" s="22"/>
      <c r="V761" s="22"/>
      <c r="W761" s="22"/>
      <c r="X761" s="11"/>
      <c r="Y761" s="11"/>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H997" s="19"/>
      <c r="I997" s="18"/>
      <c r="J997" s="18"/>
      <c r="S997" s="22"/>
      <c r="T997" s="22"/>
      <c r="U997" s="22"/>
      <c r="V997" s="22"/>
      <c r="W997" s="22"/>
      <c r="X997" s="11"/>
      <c r="Y997" s="11"/>
    </row>
    <row r="998" spans="8:25" ht="50.1" customHeight="1" x14ac:dyDescent="0.25">
      <c r="H998" s="19"/>
      <c r="I998" s="18"/>
      <c r="J998" s="18"/>
      <c r="S998" s="22"/>
      <c r="T998" s="22"/>
      <c r="U998" s="22"/>
      <c r="V998" s="22"/>
      <c r="W998" s="22"/>
      <c r="X998" s="11"/>
      <c r="Y998" s="11"/>
    </row>
    <row r="999" spans="8:25" ht="50.1" customHeight="1" x14ac:dyDescent="0.25">
      <c r="H999" s="19"/>
      <c r="I999" s="18"/>
      <c r="J999" s="18"/>
      <c r="S999" s="22"/>
      <c r="T999" s="22"/>
      <c r="U999" s="22"/>
      <c r="V999" s="22"/>
      <c r="W999" s="22"/>
      <c r="X999" s="11"/>
      <c r="Y999" s="11"/>
    </row>
    <row r="1000" spans="8:25" ht="50.1" customHeight="1" x14ac:dyDescent="0.25">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spans="24:25" ht="50.1" customHeight="1" x14ac:dyDescent="0.25">
      <c r="X1137" s="11"/>
      <c r="Y1137" s="11"/>
    </row>
    <row r="1138" spans="24:25" ht="50.1" customHeight="1" x14ac:dyDescent="0.25">
      <c r="X1138" s="11"/>
      <c r="Y1138" s="11"/>
    </row>
    <row r="1139" spans="24:25" ht="50.1" customHeight="1" x14ac:dyDescent="0.25">
      <c r="X1139" s="11"/>
      <c r="Y1139" s="11"/>
    </row>
    <row r="1140" spans="24:25" ht="50.1" customHeight="1" x14ac:dyDescent="0.25"/>
    <row r="1141" spans="24:25" ht="50.1" customHeight="1" x14ac:dyDescent="0.25"/>
    <row r="1142" spans="24:25" ht="50.1" customHeight="1" x14ac:dyDescent="0.25"/>
    <row r="1143" spans="24:25" ht="50.1" customHeight="1" x14ac:dyDescent="0.25"/>
    <row r="1144" spans="24:25" ht="50.1" customHeight="1" x14ac:dyDescent="0.25"/>
    <row r="1145" spans="24:25" ht="50.1" customHeight="1" x14ac:dyDescent="0.25"/>
    <row r="1146" spans="24:25" ht="50.1" customHeight="1" x14ac:dyDescent="0.25"/>
    <row r="1147" spans="24:25" ht="50.1" customHeight="1" x14ac:dyDescent="0.25"/>
    <row r="1148" spans="24:25" ht="50.1" customHeight="1" x14ac:dyDescent="0.25"/>
    <row r="1149" spans="24:25" ht="50.1" customHeight="1" x14ac:dyDescent="0.25"/>
    <row r="1150" spans="24:25" ht="50.1" customHeight="1" x14ac:dyDescent="0.25"/>
    <row r="1151" spans="24:25" ht="50.1" customHeight="1" x14ac:dyDescent="0.25"/>
    <row r="1152" spans="24:25"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21:G21" name="Диапазон4"/>
    <protectedRange sqref="D22" name="Диапазон5"/>
    <protectedRange sqref="Q11:Q14" name="ППРФ925_1"/>
    <protectedRange sqref="I11:J14" name="Диапазон2_1_2"/>
    <protectedRange sqref="S11:T14" name="Диапазон3_1_1"/>
    <protectedRange sqref="G11:G14" name="Диапазон2_1_1_2"/>
    <protectedRange sqref="H11:H14" name="Диапазон2_1_1_1_1"/>
    <protectedRange sqref="F11:F14" name="Диапазон8_1"/>
  </protectedRanges>
  <mergeCells count="15">
    <mergeCell ref="H5:X5"/>
    <mergeCell ref="A15:W15"/>
    <mergeCell ref="A16:W16"/>
    <mergeCell ref="A17:W17"/>
    <mergeCell ref="AJ1:AN2"/>
    <mergeCell ref="AD8:AG8"/>
    <mergeCell ref="H1:P1"/>
    <mergeCell ref="B3:D3"/>
    <mergeCell ref="B6:D6"/>
    <mergeCell ref="E6:L6"/>
    <mergeCell ref="H2:P2"/>
    <mergeCell ref="F8:X8"/>
    <mergeCell ref="H3:P3"/>
    <mergeCell ref="H4:X4"/>
    <mergeCell ref="H7:P7"/>
  </mergeCells>
  <conditionalFormatting sqref="S11:S14">
    <cfRule type="expression" dxfId="0" priority="1">
      <formula>S11&gt;IF(#REF!=0,S11,#REF!)</formula>
    </cfRule>
  </conditionalFormatting>
  <dataValidations count="5">
    <dataValidation type="list" allowBlank="1" showInputMessage="1" showErrorMessage="1" sqref="Q11:Q14">
      <formula1>$AJ$5:$AK$5</formula1>
    </dataValidation>
    <dataValidation type="list" sqref="G11:H14">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T14">
      <formula1>$AJ$3:$AL$3</formula1>
    </dataValidation>
    <dataValidation type="list" sqref="J11:J14">
      <formula1>$AM$3:$AN$3</formula1>
    </dataValidation>
    <dataValidation type="list" showInputMessage="1" showErrorMessage="1" errorTitle="Выбор поставки аналога" error="Значение по данному столбцу может быть выбрано только Да или Нет." sqref="F11:F14">
      <formula1>$AJ$4:$AK$4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F4" sqref="F4"/>
    </sheetView>
  </sheetViews>
  <sheetFormatPr defaultColWidth="8.85546875" defaultRowHeight="15" x14ac:dyDescent="0.25"/>
  <cols>
    <col min="1" max="1" width="8.85546875" style="111"/>
    <col min="2" max="2" width="37.7109375" style="111" customWidth="1"/>
    <col min="3" max="3" width="11.28515625" style="111" customWidth="1"/>
    <col min="4" max="4" width="18.140625" style="111" customWidth="1"/>
    <col min="5" max="5" width="17.85546875" style="111" customWidth="1"/>
    <col min="6" max="6" width="18.42578125" style="111" customWidth="1"/>
    <col min="7" max="7" width="17.85546875" style="111" customWidth="1"/>
    <col min="8" max="16384" width="8.85546875" style="111"/>
  </cols>
  <sheetData>
    <row r="1" spans="1:7" ht="18.75" x14ac:dyDescent="0.3">
      <c r="A1" s="152" t="s">
        <v>161</v>
      </c>
      <c r="B1" s="152"/>
      <c r="C1" s="152"/>
      <c r="D1" s="152"/>
      <c r="E1" s="152"/>
      <c r="F1" s="152"/>
      <c r="G1" s="152"/>
    </row>
    <row r="2" spans="1:7" ht="53.45" customHeight="1" thickBot="1" x14ac:dyDescent="0.3">
      <c r="A2" s="153" t="s">
        <v>162</v>
      </c>
      <c r="B2" s="153"/>
      <c r="C2" s="153"/>
      <c r="D2" s="153"/>
      <c r="E2" s="153"/>
      <c r="F2" s="153"/>
      <c r="G2" s="153"/>
    </row>
    <row r="3" spans="1:7" ht="57.75" thickBot="1" x14ac:dyDescent="0.3">
      <c r="A3" s="112" t="s">
        <v>33</v>
      </c>
      <c r="B3" s="113" t="s">
        <v>163</v>
      </c>
      <c r="C3" s="113" t="s">
        <v>164</v>
      </c>
      <c r="D3" s="113" t="s">
        <v>165</v>
      </c>
      <c r="E3" s="113" t="s">
        <v>166</v>
      </c>
      <c r="F3" s="113" t="s">
        <v>167</v>
      </c>
      <c r="G3" s="113" t="s">
        <v>168</v>
      </c>
    </row>
    <row r="4" spans="1:7" thickBot="1" x14ac:dyDescent="0.35">
      <c r="A4" s="119">
        <v>1</v>
      </c>
      <c r="B4" s="118">
        <v>2</v>
      </c>
      <c r="C4" s="118">
        <v>3</v>
      </c>
      <c r="D4" s="118">
        <v>4</v>
      </c>
      <c r="E4" s="118">
        <v>5</v>
      </c>
      <c r="F4" s="118">
        <v>6</v>
      </c>
      <c r="G4" s="118">
        <v>7</v>
      </c>
    </row>
    <row r="5" spans="1:7" thickBot="1" x14ac:dyDescent="0.35">
      <c r="A5" s="121"/>
      <c r="B5" s="120"/>
      <c r="C5" s="122"/>
      <c r="D5" s="125">
        <v>0</v>
      </c>
      <c r="E5" s="125">
        <v>0</v>
      </c>
      <c r="F5" s="126">
        <v>0</v>
      </c>
      <c r="G5" s="126">
        <v>0</v>
      </c>
    </row>
    <row r="6" spans="1:7" ht="15.75" thickBot="1" x14ac:dyDescent="0.3">
      <c r="A6" s="154" t="s">
        <v>169</v>
      </c>
      <c r="B6" s="155"/>
      <c r="C6" s="156"/>
      <c r="D6" s="114">
        <f>SUM($D5:$D5)</f>
        <v>0</v>
      </c>
      <c r="E6" s="114">
        <f>SUM($E5:$E5)</f>
        <v>0</v>
      </c>
      <c r="F6" s="114">
        <f>SUM($F5:$F5)</f>
        <v>0</v>
      </c>
      <c r="G6" s="114">
        <f>SUM($G5:$G5)</f>
        <v>0</v>
      </c>
    </row>
    <row r="7" spans="1:7" ht="14.45" x14ac:dyDescent="0.3">
      <c r="A7" s="123"/>
      <c r="B7" s="123"/>
      <c r="C7" s="123"/>
      <c r="D7" s="124"/>
      <c r="E7" s="124"/>
      <c r="F7" s="124"/>
      <c r="G7" s="124"/>
    </row>
    <row r="8" spans="1:7" ht="14.45" x14ac:dyDescent="0.3">
      <c r="A8" s="123"/>
      <c r="B8" s="123"/>
      <c r="C8" s="123"/>
      <c r="D8" s="124"/>
      <c r="E8" s="124"/>
      <c r="F8" s="124"/>
      <c r="G8" s="124"/>
    </row>
    <row r="9" spans="1:7" ht="14.45" x14ac:dyDescent="0.3">
      <c r="A9" s="115"/>
      <c r="B9" s="116"/>
      <c r="C9" s="116"/>
      <c r="D9" s="116"/>
      <c r="E9" s="116"/>
      <c r="F9" s="116"/>
      <c r="G9" s="116"/>
    </row>
    <row r="10" spans="1:7" ht="86.45" customHeight="1" x14ac:dyDescent="0.25">
      <c r="A10" s="157" t="s">
        <v>170</v>
      </c>
      <c r="B10" s="157"/>
      <c r="C10" s="157"/>
      <c r="D10" s="157"/>
      <c r="E10" s="157"/>
      <c r="F10" s="157"/>
      <c r="G10" s="157"/>
    </row>
    <row r="11" spans="1:7" ht="14.45" x14ac:dyDescent="0.3">
      <c r="A11" s="115"/>
      <c r="B11" s="116"/>
      <c r="C11" s="116"/>
      <c r="D11" s="116"/>
      <c r="E11" s="116"/>
      <c r="F11" s="116"/>
      <c r="G11" s="116"/>
    </row>
    <row r="12" spans="1:7" x14ac:dyDescent="0.25">
      <c r="A12" s="117" t="s">
        <v>171</v>
      </c>
      <c r="B12" s="116"/>
      <c r="C12" s="116"/>
      <c r="D12" s="116"/>
      <c r="E12" s="116"/>
      <c r="F12" s="116"/>
      <c r="G12" s="116"/>
    </row>
    <row r="13" spans="1:7" x14ac:dyDescent="0.25">
      <c r="A13" s="117" t="s">
        <v>172</v>
      </c>
      <c r="B13" s="116"/>
      <c r="C13" s="116"/>
      <c r="D13" s="116"/>
      <c r="E13" s="116"/>
      <c r="F13" s="116"/>
      <c r="G13" s="116"/>
    </row>
    <row r="14" spans="1:7" x14ac:dyDescent="0.25">
      <c r="A14" s="117" t="s">
        <v>173</v>
      </c>
      <c r="B14" s="116"/>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5" zoomScaleNormal="100" zoomScaleSheetLayoutView="91" workbookViewId="0">
      <selection activeCell="D12" sqref="D12"/>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119</v>
      </c>
      <c r="G1" s="161"/>
      <c r="H1" s="161"/>
      <c r="I1" s="161"/>
    </row>
    <row r="2" spans="1:17" ht="18.75" x14ac:dyDescent="0.3">
      <c r="B2" s="28" t="s">
        <v>68</v>
      </c>
      <c r="G2" s="33"/>
      <c r="H2" s="33"/>
      <c r="I2" s="33"/>
    </row>
    <row r="3" spans="1:17" ht="21.75" customHeight="1" x14ac:dyDescent="0.25">
      <c r="B3" s="145" t="s">
        <v>38</v>
      </c>
      <c r="C3" s="145"/>
      <c r="D3" s="145"/>
      <c r="E3" s="16" t="s">
        <v>20</v>
      </c>
      <c r="F3" s="16">
        <f>'1.1.'!D4</f>
        <v>149067</v>
      </c>
    </row>
    <row r="4" spans="1:17" ht="23.25" customHeight="1" x14ac:dyDescent="0.3">
      <c r="B4" s="145" t="s">
        <v>57</v>
      </c>
      <c r="C4" s="145"/>
      <c r="D4" s="145"/>
      <c r="E4" s="162"/>
      <c r="F4" s="162"/>
      <c r="G4" s="162"/>
      <c r="H4" s="162"/>
      <c r="M4" s="4">
        <f>SUM(L5:L23)</f>
        <v>0</v>
      </c>
      <c r="N4" s="4">
        <f>M4*18/118</f>
        <v>0</v>
      </c>
    </row>
    <row r="5" spans="1:17" s="4" customFormat="1" ht="27" customHeight="1" x14ac:dyDescent="0.3">
      <c r="A5" s="1"/>
      <c r="B5" s="1"/>
      <c r="C5" s="1"/>
      <c r="D5" s="29" t="s">
        <v>31</v>
      </c>
      <c r="E5" s="2"/>
      <c r="F5" s="2"/>
      <c r="G5" s="18"/>
      <c r="H5" s="19"/>
      <c r="I5" s="18"/>
      <c r="J5" s="18"/>
      <c r="K5" s="1"/>
      <c r="L5" s="23"/>
      <c r="O5" s="1"/>
      <c r="P5" s="1"/>
      <c r="Q5" s="1"/>
    </row>
    <row r="6" spans="1:17" s="4" customFormat="1" ht="38.25" customHeight="1" x14ac:dyDescent="0.25">
      <c r="A6" s="1"/>
      <c r="B6" s="158" t="s">
        <v>58</v>
      </c>
      <c r="C6" s="158"/>
      <c r="D6" s="158"/>
      <c r="E6" s="158"/>
      <c r="F6" s="158"/>
      <c r="G6" s="158"/>
      <c r="H6" s="159"/>
      <c r="I6" s="159"/>
      <c r="J6" s="159"/>
      <c r="K6" s="159"/>
      <c r="L6" s="23"/>
      <c r="M6" s="23" t="s">
        <v>36</v>
      </c>
      <c r="O6" s="1"/>
      <c r="P6" s="1"/>
      <c r="Q6" s="1"/>
    </row>
    <row r="7" spans="1:17" s="4" customFormat="1" ht="34.5" customHeight="1" x14ac:dyDescent="0.25">
      <c r="A7" s="1"/>
      <c r="B7" s="30"/>
      <c r="C7" s="30"/>
      <c r="D7" s="30"/>
      <c r="E7" s="30"/>
      <c r="F7" s="30"/>
      <c r="G7" s="30"/>
      <c r="H7" s="30"/>
      <c r="I7" s="30"/>
      <c r="J7" s="30"/>
      <c r="K7" s="30"/>
      <c r="L7" s="23"/>
      <c r="M7" s="23" t="s">
        <v>37</v>
      </c>
      <c r="O7" s="1"/>
      <c r="P7" s="1"/>
      <c r="Q7" s="1"/>
    </row>
    <row r="8" spans="1:17" s="4" customFormat="1" ht="27" customHeight="1" x14ac:dyDescent="0.3">
      <c r="A8" s="1"/>
      <c r="B8" s="1"/>
      <c r="C8" s="1"/>
      <c r="D8" s="29" t="s">
        <v>30</v>
      </c>
      <c r="E8" s="2"/>
      <c r="F8" s="2"/>
      <c r="G8" s="18"/>
      <c r="H8" s="19"/>
      <c r="I8" s="18"/>
      <c r="J8" s="18"/>
      <c r="K8" s="1"/>
      <c r="L8" s="23"/>
      <c r="M8" s="4" t="s">
        <v>65</v>
      </c>
      <c r="O8" s="1"/>
      <c r="P8" s="1"/>
      <c r="Q8" s="1"/>
    </row>
    <row r="9" spans="1:17" s="4" customFormat="1" ht="42" customHeight="1" x14ac:dyDescent="0.25">
      <c r="A9" s="1"/>
      <c r="B9" s="158" t="s">
        <v>71</v>
      </c>
      <c r="C9" s="158"/>
      <c r="D9" s="158"/>
      <c r="E9" s="158"/>
      <c r="F9" s="158"/>
      <c r="G9" s="158"/>
      <c r="H9" s="160"/>
      <c r="I9" s="160"/>
      <c r="J9" s="160"/>
      <c r="K9" s="160"/>
      <c r="L9" s="23"/>
      <c r="O9" s="1"/>
      <c r="P9" s="1"/>
      <c r="Q9" s="1"/>
    </row>
    <row r="10" spans="1:17" s="4" customFormat="1" ht="33.75" customHeight="1" x14ac:dyDescent="0.25">
      <c r="A10" s="1"/>
      <c r="B10" s="1" t="s">
        <v>59</v>
      </c>
      <c r="C10" s="1"/>
      <c r="D10" s="2"/>
      <c r="E10" s="2"/>
      <c r="F10" s="2"/>
      <c r="G10" s="18"/>
      <c r="H10" s="19"/>
      <c r="I10" s="36" t="s">
        <v>65</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60</v>
      </c>
      <c r="O11" s="1"/>
      <c r="P11" s="1"/>
      <c r="Q11" s="1"/>
    </row>
    <row r="12" spans="1:17" s="4" customFormat="1" ht="27" customHeight="1" x14ac:dyDescent="0.3">
      <c r="A12" s="1"/>
      <c r="B12" s="1"/>
      <c r="C12" s="13"/>
      <c r="D12" s="31" t="s">
        <v>35</v>
      </c>
      <c r="E12" s="27"/>
      <c r="F12" s="27"/>
      <c r="G12" s="27"/>
      <c r="H12" s="27"/>
      <c r="I12" s="18"/>
      <c r="J12" s="18"/>
      <c r="K12" s="1"/>
      <c r="L12" s="23"/>
      <c r="M12" s="4" t="s">
        <v>61</v>
      </c>
      <c r="O12" s="1"/>
      <c r="P12" s="1"/>
      <c r="Q12" s="1"/>
    </row>
    <row r="13" spans="1:17" s="4" customFormat="1" ht="27" customHeight="1" x14ac:dyDescent="0.25">
      <c r="A13" s="1"/>
      <c r="B13" s="56" t="s">
        <v>64</v>
      </c>
      <c r="C13" s="13"/>
      <c r="D13" s="27"/>
      <c r="E13" s="27"/>
      <c r="F13" s="27"/>
      <c r="G13" s="27"/>
      <c r="H13" s="57" t="s">
        <v>61</v>
      </c>
      <c r="I13" s="18"/>
      <c r="J13" s="18"/>
      <c r="K13" s="1"/>
      <c r="L13" s="23"/>
      <c r="O13" s="1"/>
      <c r="P13" s="1"/>
      <c r="Q13" s="1"/>
    </row>
    <row r="14" spans="1:17" s="4" customFormat="1" ht="29.25" customHeight="1" x14ac:dyDescent="0.25">
      <c r="A14" s="1"/>
      <c r="B14" s="6" t="s">
        <v>33</v>
      </c>
      <c r="C14" s="1"/>
      <c r="D14" s="7" t="s">
        <v>32</v>
      </c>
      <c r="E14" s="7" t="s">
        <v>104</v>
      </c>
      <c r="F14" s="6" t="s">
        <v>21</v>
      </c>
      <c r="G14" s="7" t="s">
        <v>34</v>
      </c>
      <c r="H14" s="7" t="s">
        <v>4</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63</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22</v>
      </c>
      <c r="E21" s="38" t="s">
        <v>70</v>
      </c>
      <c r="F21" s="37"/>
      <c r="G21" s="37"/>
      <c r="H21" s="18" t="s">
        <v>69</v>
      </c>
      <c r="I21" s="19"/>
      <c r="J21" s="20"/>
      <c r="K21" s="14"/>
      <c r="L21" s="24"/>
      <c r="O21" s="1"/>
      <c r="P21" s="1"/>
      <c r="Q21" s="1"/>
    </row>
    <row r="22" spans="1:17" s="4" customFormat="1" ht="33" customHeight="1" x14ac:dyDescent="0.25">
      <c r="A22" s="1"/>
      <c r="B22" s="1"/>
      <c r="C22" s="1"/>
      <c r="D22" s="37" t="s">
        <v>8</v>
      </c>
      <c r="E22" s="1"/>
      <c r="F22" s="1"/>
      <c r="G22" s="19"/>
      <c r="H22" s="18"/>
      <c r="I22" s="19"/>
      <c r="J22" s="18"/>
      <c r="K22" s="1"/>
      <c r="L22" s="23"/>
      <c r="O22" s="1"/>
      <c r="P22" s="1"/>
      <c r="Q22" s="1"/>
    </row>
    <row r="23" spans="1:17" s="4" customFormat="1" ht="29.25" customHeight="1" x14ac:dyDescent="0.25">
      <c r="A23" s="1"/>
      <c r="B23" s="1"/>
      <c r="C23" s="1"/>
      <c r="D23" s="1" t="s">
        <v>9</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4" sqref="C4:M4"/>
    </sheetView>
  </sheetViews>
  <sheetFormatPr defaultRowHeight="15" x14ac:dyDescent="0.25"/>
  <cols>
    <col min="1" max="1" width="34.42578125" customWidth="1"/>
    <col min="2" max="2" width="36.85546875" customWidth="1"/>
  </cols>
  <sheetData>
    <row r="1" spans="1:13" s="15" customFormat="1" ht="18.75" x14ac:dyDescent="0.3">
      <c r="A1" s="28" t="s">
        <v>119</v>
      </c>
    </row>
    <row r="2" spans="1:13" s="15" customFormat="1" ht="18.75" x14ac:dyDescent="0.3">
      <c r="A2" s="28" t="s">
        <v>66</v>
      </c>
    </row>
    <row r="3" spans="1:13" ht="15.75" customHeight="1" x14ac:dyDescent="0.25">
      <c r="B3" s="34" t="s">
        <v>38</v>
      </c>
      <c r="C3" s="16" t="s">
        <v>20</v>
      </c>
      <c r="D3" s="16">
        <f>'1.1.'!D4</f>
        <v>149067</v>
      </c>
      <c r="E3" s="1"/>
    </row>
    <row r="4" spans="1:13" ht="18.75" x14ac:dyDescent="0.3">
      <c r="B4" s="34" t="s">
        <v>57</v>
      </c>
      <c r="C4" s="163"/>
      <c r="D4" s="163"/>
      <c r="E4" s="163"/>
      <c r="F4" s="163"/>
      <c r="G4" s="163"/>
      <c r="H4" s="163"/>
      <c r="I4" s="163"/>
      <c r="J4" s="163"/>
      <c r="K4" s="163"/>
      <c r="L4" s="163"/>
      <c r="M4" s="163"/>
    </row>
    <row r="6" spans="1:13" ht="15.75" x14ac:dyDescent="0.25">
      <c r="A6" s="145"/>
      <c r="B6" s="145"/>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22</v>
      </c>
      <c r="B38" s="38" t="s">
        <v>70</v>
      </c>
      <c r="C38" s="37"/>
      <c r="D38" s="37"/>
      <c r="E38" s="18" t="s">
        <v>69</v>
      </c>
      <c r="F38" s="48"/>
    </row>
    <row r="39" spans="1:6" x14ac:dyDescent="0.25">
      <c r="A39" s="54" t="s">
        <v>8</v>
      </c>
      <c r="B39" s="44"/>
      <c r="C39" s="47"/>
      <c r="D39" s="46"/>
      <c r="E39" s="47"/>
      <c r="F39" s="46"/>
    </row>
    <row r="40" spans="1:6" x14ac:dyDescent="0.25">
      <c r="A40" s="44" t="s">
        <v>9</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topLeftCell="A10" zoomScaleNormal="100" zoomScaleSheetLayoutView="82" workbookViewId="0">
      <selection activeCell="A31" sqref="A31"/>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119</v>
      </c>
    </row>
    <row r="2" spans="1:2" ht="18.75" x14ac:dyDescent="0.3">
      <c r="A2" s="28" t="s">
        <v>67</v>
      </c>
    </row>
    <row r="3" spans="1:2" ht="15.75" x14ac:dyDescent="0.25">
      <c r="A3" s="35" t="s">
        <v>77</v>
      </c>
      <c r="B3" s="16">
        <f>'1.1.'!D4</f>
        <v>149067</v>
      </c>
    </row>
    <row r="4" spans="1:2" ht="18.75" x14ac:dyDescent="0.3">
      <c r="A4" s="34" t="s">
        <v>57</v>
      </c>
      <c r="B4" s="74"/>
    </row>
    <row r="5" spans="1:2" x14ac:dyDescent="0.25">
      <c r="A5" s="55" t="s">
        <v>23</v>
      </c>
      <c r="B5" s="75"/>
    </row>
    <row r="6" spans="1:2" x14ac:dyDescent="0.25">
      <c r="A6" s="55" t="s">
        <v>24</v>
      </c>
      <c r="B6" s="75"/>
    </row>
    <row r="7" spans="1:2" x14ac:dyDescent="0.25">
      <c r="A7" s="55" t="s">
        <v>133</v>
      </c>
      <c r="B7" s="60"/>
    </row>
    <row r="8" spans="1:2" x14ac:dyDescent="0.25">
      <c r="A8" s="55" t="s">
        <v>134</v>
      </c>
      <c r="B8" s="60"/>
    </row>
    <row r="9" spans="1:2" x14ac:dyDescent="0.25">
      <c r="A9" s="55" t="s">
        <v>25</v>
      </c>
      <c r="B9" s="60"/>
    </row>
    <row r="10" spans="1:2" x14ac:dyDescent="0.25">
      <c r="A10" s="55" t="s">
        <v>29</v>
      </c>
      <c r="B10" s="60"/>
    </row>
    <row r="11" spans="1:2" x14ac:dyDescent="0.25">
      <c r="A11" s="55" t="s">
        <v>15</v>
      </c>
      <c r="B11" s="60"/>
    </row>
    <row r="12" spans="1:2" x14ac:dyDescent="0.25">
      <c r="A12" s="55" t="s">
        <v>16</v>
      </c>
      <c r="B12" s="60"/>
    </row>
    <row r="13" spans="1:2" x14ac:dyDescent="0.25">
      <c r="A13" s="55" t="s">
        <v>26</v>
      </c>
      <c r="B13" s="60"/>
    </row>
    <row r="14" spans="1:2" x14ac:dyDescent="0.25">
      <c r="A14" s="55" t="s">
        <v>27</v>
      </c>
      <c r="B14" s="60"/>
    </row>
    <row r="15" spans="1:2" x14ac:dyDescent="0.25">
      <c r="A15" s="55" t="s">
        <v>17</v>
      </c>
      <c r="B15" s="60"/>
    </row>
    <row r="16" spans="1:2" x14ac:dyDescent="0.25">
      <c r="A16" s="55" t="s">
        <v>28</v>
      </c>
      <c r="B16" s="60"/>
    </row>
    <row r="17" spans="1:2" x14ac:dyDescent="0.25">
      <c r="A17" s="55" t="s">
        <v>18</v>
      </c>
      <c r="B17" s="60"/>
    </row>
    <row r="18" spans="1:2" x14ac:dyDescent="0.25">
      <c r="A18" s="98" t="s">
        <v>19</v>
      </c>
      <c r="B18" s="60"/>
    </row>
    <row r="19" spans="1:2" x14ac:dyDescent="0.25">
      <c r="A19" s="128" t="s">
        <v>190</v>
      </c>
      <c r="B19" s="60"/>
    </row>
    <row r="20" spans="1:2" s="97" customFormat="1" x14ac:dyDescent="0.25">
      <c r="A20" s="98" t="s">
        <v>139</v>
      </c>
      <c r="B20" s="99"/>
    </row>
    <row r="21" spans="1:2" s="97" customFormat="1" x14ac:dyDescent="0.25">
      <c r="A21" s="98" t="s">
        <v>141</v>
      </c>
      <c r="B21" s="99"/>
    </row>
    <row r="22" spans="1:2" x14ac:dyDescent="0.25">
      <c r="A22" s="98" t="s">
        <v>122</v>
      </c>
      <c r="B22" s="42" t="s">
        <v>123</v>
      </c>
    </row>
    <row r="23" spans="1:2" x14ac:dyDescent="0.25">
      <c r="A23" s="98" t="s">
        <v>124</v>
      </c>
      <c r="B23" s="42" t="s">
        <v>125</v>
      </c>
    </row>
    <row r="24" spans="1:2" x14ac:dyDescent="0.25">
      <c r="A24" s="98" t="s">
        <v>126</v>
      </c>
      <c r="B24" s="42"/>
    </row>
    <row r="25" spans="1:2" s="97" customFormat="1" x14ac:dyDescent="0.25">
      <c r="A25" s="98" t="s">
        <v>182</v>
      </c>
      <c r="B25" s="127"/>
    </row>
    <row r="26" spans="1:2" s="97" customFormat="1" x14ac:dyDescent="0.25">
      <c r="A26" s="98" t="s">
        <v>183</v>
      </c>
      <c r="B26" s="127"/>
    </row>
    <row r="27" spans="1:2" s="97" customFormat="1" x14ac:dyDescent="0.25">
      <c r="A27" s="98" t="s">
        <v>184</v>
      </c>
      <c r="B27" s="127"/>
    </row>
    <row r="28" spans="1:2" s="97" customFormat="1" x14ac:dyDescent="0.25">
      <c r="A28" s="98" t="s">
        <v>185</v>
      </c>
      <c r="B28" s="127"/>
    </row>
    <row r="29" spans="1:2" s="97" customFormat="1" x14ac:dyDescent="0.25">
      <c r="A29" s="98" t="s">
        <v>186</v>
      </c>
      <c r="B29" s="127"/>
    </row>
    <row r="30" spans="1:2" s="97" customFormat="1" x14ac:dyDescent="0.25">
      <c r="A30" s="98" t="s">
        <v>187</v>
      </c>
      <c r="B30" s="127"/>
    </row>
    <row r="31" spans="1:2" s="97" customFormat="1" x14ac:dyDescent="0.25">
      <c r="A31" s="98" t="s">
        <v>188</v>
      </c>
      <c r="B31" s="127"/>
    </row>
    <row r="32" spans="1:2" s="97" customFormat="1" x14ac:dyDescent="0.25">
      <c r="A32" s="98" t="s">
        <v>189</v>
      </c>
      <c r="B32" s="127"/>
    </row>
    <row r="33" spans="1:2" ht="13.9" x14ac:dyDescent="0.25">
      <c r="A33" s="12"/>
      <c r="B33" s="12"/>
    </row>
    <row r="34" spans="1:2" x14ac:dyDescent="0.25">
      <c r="A34" s="44" t="s">
        <v>22</v>
      </c>
      <c r="B34" s="38" t="s">
        <v>78</v>
      </c>
    </row>
    <row r="35" spans="1:2" x14ac:dyDescent="0.25">
      <c r="A35" s="54" t="s">
        <v>8</v>
      </c>
      <c r="B35" s="44"/>
    </row>
    <row r="36" spans="1:2" x14ac:dyDescent="0.25">
      <c r="A36" s="44" t="s">
        <v>9</v>
      </c>
      <c r="B36" s="18"/>
    </row>
    <row r="37" spans="1:2" x14ac:dyDescent="0.25">
      <c r="A37" s="44" t="s">
        <v>9</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89"/>
  <sheetViews>
    <sheetView zoomScale="85" zoomScaleNormal="85" workbookViewId="0">
      <selection sqref="A1:B1"/>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67" t="s">
        <v>135</v>
      </c>
      <c r="B1" s="167"/>
    </row>
    <row r="2" spans="1:2" ht="17.45" customHeight="1" x14ac:dyDescent="0.25">
      <c r="A2" s="164" t="s">
        <v>73</v>
      </c>
      <c r="B2" s="164"/>
    </row>
    <row r="3" spans="1:2" x14ac:dyDescent="0.25">
      <c r="A3" s="168" t="s">
        <v>39</v>
      </c>
      <c r="B3" s="168"/>
    </row>
    <row r="4" spans="1:2" ht="21" customHeight="1" x14ac:dyDescent="0.25">
      <c r="A4" s="168" t="s">
        <v>40</v>
      </c>
      <c r="B4" s="168"/>
    </row>
    <row r="5" spans="1:2" ht="15.6" customHeight="1" x14ac:dyDescent="0.25">
      <c r="A5" s="168" t="s">
        <v>41</v>
      </c>
      <c r="B5" s="168"/>
    </row>
    <row r="6" spans="1:2" x14ac:dyDescent="0.25">
      <c r="A6" s="168" t="s">
        <v>42</v>
      </c>
      <c r="B6" s="168"/>
    </row>
    <row r="7" spans="1:2" x14ac:dyDescent="0.25">
      <c r="A7" s="168" t="s">
        <v>43</v>
      </c>
      <c r="B7" s="168"/>
    </row>
    <row r="8" spans="1:2" x14ac:dyDescent="0.25">
      <c r="A8" s="168" t="s">
        <v>44</v>
      </c>
      <c r="B8" s="168"/>
    </row>
    <row r="9" spans="1:2" x14ac:dyDescent="0.25">
      <c r="A9" s="168" t="s">
        <v>45</v>
      </c>
      <c r="B9" s="168"/>
    </row>
    <row r="10" spans="1:2" ht="44.25" customHeight="1" x14ac:dyDescent="0.25">
      <c r="A10" s="168" t="s">
        <v>112</v>
      </c>
      <c r="B10" s="168"/>
    </row>
    <row r="11" spans="1:2" ht="15" customHeight="1" x14ac:dyDescent="0.3">
      <c r="A11" s="166"/>
      <c r="B11" s="166"/>
    </row>
    <row r="12" spans="1:2" x14ac:dyDescent="0.25">
      <c r="A12" s="168" t="s">
        <v>72</v>
      </c>
      <c r="B12" s="168"/>
    </row>
    <row r="13" spans="1:2" s="62" customFormat="1" ht="104.25" customHeight="1" x14ac:dyDescent="0.25">
      <c r="A13" s="171" t="s">
        <v>138</v>
      </c>
      <c r="B13" s="171"/>
    </row>
    <row r="14" spans="1:2" ht="49.5" customHeight="1" x14ac:dyDescent="0.25">
      <c r="A14" s="168" t="s">
        <v>148</v>
      </c>
      <c r="B14" s="168"/>
    </row>
    <row r="15" spans="1:2" ht="65.25" customHeight="1" x14ac:dyDescent="0.25">
      <c r="A15" s="168" t="s">
        <v>149</v>
      </c>
      <c r="B15" s="168"/>
    </row>
    <row r="16" spans="1:2" ht="87.75" customHeight="1" x14ac:dyDescent="0.25">
      <c r="A16" s="172" t="s">
        <v>150</v>
      </c>
      <c r="B16" s="172"/>
    </row>
    <row r="17" spans="1:2" ht="69.75" customHeight="1" x14ac:dyDescent="0.25">
      <c r="A17" s="172" t="s">
        <v>151</v>
      </c>
      <c r="B17" s="172"/>
    </row>
    <row r="18" spans="1:2" s="62" customFormat="1" ht="88.5" customHeight="1" x14ac:dyDescent="0.25">
      <c r="A18" s="172" t="s">
        <v>152</v>
      </c>
      <c r="B18" s="172"/>
    </row>
    <row r="19" spans="1:2" ht="65.25" customHeight="1" x14ac:dyDescent="0.25">
      <c r="A19" s="165" t="s">
        <v>153</v>
      </c>
      <c r="B19" s="165"/>
    </row>
    <row r="20" spans="1:2" s="62" customFormat="1" ht="65.25" customHeight="1" x14ac:dyDescent="0.25">
      <c r="A20" s="170" t="s">
        <v>156</v>
      </c>
      <c r="B20" s="170"/>
    </row>
    <row r="21" spans="1:2" s="62" customFormat="1" ht="17.45" customHeight="1" x14ac:dyDescent="0.25">
      <c r="A21" s="106"/>
      <c r="B21" s="106"/>
    </row>
    <row r="22" spans="1:2" ht="42.75" customHeight="1" x14ac:dyDescent="0.25">
      <c r="A22" s="164" t="s">
        <v>118</v>
      </c>
      <c r="B22" s="164"/>
    </row>
    <row r="23" spans="1:2" ht="57" customHeight="1" x14ac:dyDescent="0.25">
      <c r="A23" s="168" t="s">
        <v>62</v>
      </c>
      <c r="B23" s="168"/>
    </row>
    <row r="24" spans="1:2" ht="139.5" customHeight="1" x14ac:dyDescent="0.25">
      <c r="A24" s="168" t="s">
        <v>53</v>
      </c>
      <c r="B24" s="168"/>
    </row>
    <row r="25" spans="1:2" ht="105.75" customHeight="1" x14ac:dyDescent="0.25">
      <c r="A25" s="168" t="s">
        <v>74</v>
      </c>
      <c r="B25" s="168"/>
    </row>
    <row r="26" spans="1:2" ht="82.15" customHeight="1" x14ac:dyDescent="0.25">
      <c r="A26" s="168" t="s">
        <v>75</v>
      </c>
      <c r="B26" s="168"/>
    </row>
    <row r="27" spans="1:2" ht="15" x14ac:dyDescent="0.25">
      <c r="A27" s="166"/>
      <c r="B27" s="166"/>
    </row>
    <row r="28" spans="1:2" ht="21.6" customHeight="1" x14ac:dyDescent="0.25">
      <c r="A28" s="166"/>
      <c r="B28" s="166"/>
    </row>
    <row r="29" spans="1:2" ht="48.75" customHeight="1" x14ac:dyDescent="0.25">
      <c r="A29" s="164" t="s">
        <v>76</v>
      </c>
      <c r="B29" s="164"/>
    </row>
    <row r="30" spans="1:2" x14ac:dyDescent="0.25">
      <c r="A30" s="165" t="s">
        <v>54</v>
      </c>
      <c r="B30" s="165"/>
    </row>
    <row r="31" spans="1:2" s="62" customFormat="1" x14ac:dyDescent="0.25">
      <c r="A31" s="110"/>
      <c r="B31" s="110"/>
    </row>
    <row r="32" spans="1:2" s="62" customFormat="1" ht="20.25" hidden="1" x14ac:dyDescent="0.25">
      <c r="A32" s="167" t="s">
        <v>135</v>
      </c>
      <c r="B32" s="167"/>
    </row>
    <row r="33" spans="1:2" s="62" customFormat="1" ht="18.75" hidden="1" x14ac:dyDescent="0.25">
      <c r="A33" s="164" t="s">
        <v>73</v>
      </c>
      <c r="B33" s="164"/>
    </row>
    <row r="34" spans="1:2" s="62" customFormat="1" hidden="1" x14ac:dyDescent="0.25">
      <c r="A34" s="168" t="s">
        <v>39</v>
      </c>
      <c r="B34" s="168"/>
    </row>
    <row r="35" spans="1:2" s="62" customFormat="1" hidden="1" x14ac:dyDescent="0.25">
      <c r="A35" s="168" t="s">
        <v>158</v>
      </c>
      <c r="B35" s="168"/>
    </row>
    <row r="36" spans="1:2" s="62" customFormat="1" hidden="1" x14ac:dyDescent="0.25">
      <c r="A36" s="168" t="s">
        <v>42</v>
      </c>
      <c r="B36" s="168"/>
    </row>
    <row r="37" spans="1:2" s="62" customFormat="1" hidden="1" x14ac:dyDescent="0.25">
      <c r="A37" s="168" t="s">
        <v>43</v>
      </c>
      <c r="B37" s="168"/>
    </row>
    <row r="38" spans="1:2" s="62" customFormat="1" ht="28.9" hidden="1" customHeight="1" x14ac:dyDescent="0.25">
      <c r="A38" s="168" t="s">
        <v>112</v>
      </c>
      <c r="B38" s="168"/>
    </row>
    <row r="39" spans="1:2" s="62" customFormat="1" ht="15" hidden="1" x14ac:dyDescent="0.25">
      <c r="A39" s="166"/>
      <c r="B39" s="166"/>
    </row>
    <row r="40" spans="1:2" s="62" customFormat="1" hidden="1" x14ac:dyDescent="0.25">
      <c r="A40" s="168" t="s">
        <v>72</v>
      </c>
      <c r="B40" s="168"/>
    </row>
    <row r="41" spans="1:2" s="62" customFormat="1" ht="50.45" hidden="1" customHeight="1" x14ac:dyDescent="0.25">
      <c r="A41" s="168" t="s">
        <v>159</v>
      </c>
      <c r="B41" s="168"/>
    </row>
    <row r="42" spans="1:2" s="62" customFormat="1" ht="79.900000000000006" hidden="1" customHeight="1" x14ac:dyDescent="0.25">
      <c r="A42" s="169" t="s">
        <v>191</v>
      </c>
      <c r="B42" s="169"/>
    </row>
    <row r="43" spans="1:2" s="62" customFormat="1" ht="62.45" hidden="1" customHeight="1" x14ac:dyDescent="0.25">
      <c r="A43" s="170" t="s">
        <v>160</v>
      </c>
      <c r="B43" s="170"/>
    </row>
    <row r="44" spans="1:2" s="62" customFormat="1" x14ac:dyDescent="0.25">
      <c r="A44" s="110"/>
      <c r="B44" s="110"/>
    </row>
    <row r="45" spans="1:2" ht="15.6" customHeight="1" x14ac:dyDescent="0.25">
      <c r="A45" s="164" t="s">
        <v>157</v>
      </c>
      <c r="B45" s="164"/>
    </row>
    <row r="46" spans="1:2" x14ac:dyDescent="0.25">
      <c r="A46" s="165" t="s">
        <v>46</v>
      </c>
      <c r="B46" s="165"/>
    </row>
    <row r="47" spans="1:2" ht="15" x14ac:dyDescent="0.25">
      <c r="A47" s="166"/>
      <c r="B47" s="166"/>
    </row>
    <row r="48" spans="1:2" x14ac:dyDescent="0.25">
      <c r="A48" s="173" t="s">
        <v>47</v>
      </c>
      <c r="B48" s="173"/>
    </row>
    <row r="49" spans="1:2" x14ac:dyDescent="0.25">
      <c r="A49" s="131" t="s">
        <v>23</v>
      </c>
      <c r="B49" s="132" t="s">
        <v>48</v>
      </c>
    </row>
    <row r="50" spans="1:2" x14ac:dyDescent="0.25">
      <c r="A50" s="131" t="s">
        <v>24</v>
      </c>
      <c r="B50" s="132" t="s">
        <v>49</v>
      </c>
    </row>
    <row r="51" spans="1:2" x14ac:dyDescent="0.25">
      <c r="A51" s="131" t="s">
        <v>133</v>
      </c>
      <c r="B51" s="132" t="s">
        <v>50</v>
      </c>
    </row>
    <row r="52" spans="1:2" x14ac:dyDescent="0.25">
      <c r="A52" s="131" t="s">
        <v>134</v>
      </c>
      <c r="B52" s="132">
        <v>192174</v>
      </c>
    </row>
    <row r="53" spans="1:2" x14ac:dyDescent="0.25">
      <c r="A53" s="131" t="s">
        <v>25</v>
      </c>
      <c r="B53" s="132" t="s">
        <v>51</v>
      </c>
    </row>
    <row r="54" spans="1:2" x14ac:dyDescent="0.25">
      <c r="A54" s="131" t="s">
        <v>29</v>
      </c>
      <c r="B54" s="132">
        <v>190000</v>
      </c>
    </row>
    <row r="55" spans="1:2" x14ac:dyDescent="0.25">
      <c r="A55" s="131" t="s">
        <v>15</v>
      </c>
      <c r="B55" s="132">
        <v>7008696530</v>
      </c>
    </row>
    <row r="56" spans="1:2" x14ac:dyDescent="0.25">
      <c r="A56" s="131" t="s">
        <v>16</v>
      </c>
      <c r="B56" s="132">
        <v>700101001</v>
      </c>
    </row>
    <row r="57" spans="1:2" x14ac:dyDescent="0.25">
      <c r="A57" s="131" t="s">
        <v>26</v>
      </c>
      <c r="B57" s="132">
        <v>60220223</v>
      </c>
    </row>
    <row r="58" spans="1:2" x14ac:dyDescent="0.25">
      <c r="A58" s="131" t="s">
        <v>27</v>
      </c>
      <c r="B58" s="133">
        <v>1092246100049</v>
      </c>
    </row>
    <row r="59" spans="1:2" x14ac:dyDescent="0.25">
      <c r="A59" s="131" t="s">
        <v>17</v>
      </c>
      <c r="B59" s="133">
        <v>4.0700000035999998E+19</v>
      </c>
    </row>
    <row r="60" spans="1:2" x14ac:dyDescent="0.25">
      <c r="A60" s="131" t="s">
        <v>28</v>
      </c>
      <c r="B60" s="133">
        <v>3.00008104E+19</v>
      </c>
    </row>
    <row r="61" spans="1:2" x14ac:dyDescent="0.25">
      <c r="A61" s="131" t="s">
        <v>18</v>
      </c>
      <c r="B61" s="132" t="s">
        <v>52</v>
      </c>
    </row>
    <row r="62" spans="1:2" x14ac:dyDescent="0.25">
      <c r="A62" s="131" t="s">
        <v>19</v>
      </c>
      <c r="B62" s="133">
        <v>42599144</v>
      </c>
    </row>
    <row r="63" spans="1:2" x14ac:dyDescent="0.25">
      <c r="A63" s="136" t="s">
        <v>190</v>
      </c>
      <c r="B63" s="133" t="s">
        <v>129</v>
      </c>
    </row>
    <row r="64" spans="1:2" x14ac:dyDescent="0.25">
      <c r="A64" s="131" t="s">
        <v>139</v>
      </c>
      <c r="B64" s="132" t="s">
        <v>140</v>
      </c>
    </row>
    <row r="65" spans="1:2" x14ac:dyDescent="0.25">
      <c r="A65" s="131" t="s">
        <v>141</v>
      </c>
      <c r="B65" s="132" t="s">
        <v>142</v>
      </c>
    </row>
    <row r="66" spans="1:2" x14ac:dyDescent="0.25">
      <c r="A66" s="131" t="s">
        <v>122</v>
      </c>
      <c r="B66" s="132" t="s">
        <v>130</v>
      </c>
    </row>
    <row r="67" spans="1:2" x14ac:dyDescent="0.25">
      <c r="A67" s="131" t="s">
        <v>124</v>
      </c>
      <c r="B67" s="132" t="s">
        <v>131</v>
      </c>
    </row>
    <row r="68" spans="1:2" x14ac:dyDescent="0.25">
      <c r="A68" s="131" t="s">
        <v>126</v>
      </c>
      <c r="B68" s="134" t="s">
        <v>132</v>
      </c>
    </row>
    <row r="69" spans="1:2" s="62" customFormat="1" x14ac:dyDescent="0.25">
      <c r="A69" s="131" t="s">
        <v>182</v>
      </c>
      <c r="B69" s="133" t="s">
        <v>129</v>
      </c>
    </row>
    <row r="70" spans="1:2" s="62" customFormat="1" x14ac:dyDescent="0.25">
      <c r="A70" s="131" t="s">
        <v>183</v>
      </c>
      <c r="B70" s="131">
        <v>405000000</v>
      </c>
    </row>
    <row r="71" spans="1:2" s="62" customFormat="1" x14ac:dyDescent="0.25">
      <c r="A71" s="131" t="s">
        <v>184</v>
      </c>
      <c r="B71" s="131">
        <v>40380000</v>
      </c>
    </row>
    <row r="72" spans="1:2" s="62" customFormat="1" x14ac:dyDescent="0.25">
      <c r="A72" s="131" t="s">
        <v>185</v>
      </c>
      <c r="B72" s="131">
        <v>4210014</v>
      </c>
    </row>
    <row r="73" spans="1:2" s="62" customFormat="1" x14ac:dyDescent="0.25">
      <c r="A73" s="131" t="s">
        <v>186</v>
      </c>
      <c r="B73" s="131">
        <v>16</v>
      </c>
    </row>
    <row r="74" spans="1:2" s="62" customFormat="1" x14ac:dyDescent="0.25">
      <c r="A74" s="131" t="s">
        <v>187</v>
      </c>
      <c r="B74" s="131">
        <v>12165</v>
      </c>
    </row>
    <row r="75" spans="1:2" s="62" customFormat="1" x14ac:dyDescent="0.25">
      <c r="A75" s="131" t="s">
        <v>188</v>
      </c>
      <c r="B75" s="131" t="s">
        <v>60</v>
      </c>
    </row>
    <row r="76" spans="1:2" s="62" customFormat="1" x14ac:dyDescent="0.25">
      <c r="A76" s="131" t="s">
        <v>189</v>
      </c>
      <c r="B76" s="135" t="s">
        <v>192</v>
      </c>
    </row>
    <row r="77" spans="1:2" s="62" customFormat="1" x14ac:dyDescent="0.25">
      <c r="A77" s="129"/>
      <c r="B77" s="130"/>
    </row>
    <row r="78" spans="1:2" s="62" customFormat="1" x14ac:dyDescent="0.25">
      <c r="A78" s="129"/>
      <c r="B78" s="130"/>
    </row>
    <row r="79" spans="1:2" ht="18.75" hidden="1" x14ac:dyDescent="0.25">
      <c r="A79" s="164" t="s">
        <v>174</v>
      </c>
      <c r="B79" s="164"/>
    </row>
    <row r="80" spans="1:2" hidden="1" x14ac:dyDescent="0.25">
      <c r="A80" s="168" t="s">
        <v>39</v>
      </c>
      <c r="B80" s="168"/>
    </row>
    <row r="81" spans="1:2" hidden="1" x14ac:dyDescent="0.25">
      <c r="A81" s="168" t="s">
        <v>175</v>
      </c>
      <c r="B81" s="168"/>
    </row>
    <row r="82" spans="1:2" hidden="1" x14ac:dyDescent="0.25">
      <c r="A82" s="168" t="s">
        <v>176</v>
      </c>
      <c r="B82" s="168"/>
    </row>
    <row r="83" spans="1:2" hidden="1" x14ac:dyDescent="0.25">
      <c r="A83" s="168" t="s">
        <v>177</v>
      </c>
      <c r="B83" s="168"/>
    </row>
    <row r="84" spans="1:2" hidden="1" x14ac:dyDescent="0.25">
      <c r="A84" s="168" t="s">
        <v>178</v>
      </c>
      <c r="B84" s="168"/>
    </row>
    <row r="85" spans="1:2" ht="34.9" hidden="1" customHeight="1" x14ac:dyDescent="0.25">
      <c r="A85" s="168" t="s">
        <v>179</v>
      </c>
      <c r="B85" s="168"/>
    </row>
    <row r="86" spans="1:2" ht="15" hidden="1" x14ac:dyDescent="0.25">
      <c r="A86" s="166"/>
      <c r="B86" s="166"/>
    </row>
    <row r="87" spans="1:2" hidden="1" x14ac:dyDescent="0.25">
      <c r="A87" s="168" t="s">
        <v>72</v>
      </c>
      <c r="B87" s="168"/>
    </row>
    <row r="88" spans="1:2" ht="46.15" hidden="1" customHeight="1" x14ac:dyDescent="0.25">
      <c r="A88" s="165" t="s">
        <v>180</v>
      </c>
      <c r="B88" s="165"/>
    </row>
    <row r="89" spans="1:2" ht="49.15" hidden="1" customHeight="1" x14ac:dyDescent="0.25">
      <c r="A89" s="170" t="s">
        <v>181</v>
      </c>
      <c r="B89" s="170"/>
    </row>
  </sheetData>
  <sheetProtection password="DCF5" sheet="1" objects="1" scenarios="1"/>
  <mergeCells count="56">
    <mergeCell ref="A88:B88"/>
    <mergeCell ref="A89:B89"/>
    <mergeCell ref="A83:B83"/>
    <mergeCell ref="A84:B84"/>
    <mergeCell ref="A85:B85"/>
    <mergeCell ref="A86:B86"/>
    <mergeCell ref="A87:B87"/>
    <mergeCell ref="A79:B79"/>
    <mergeCell ref="A80:B80"/>
    <mergeCell ref="A81:B81"/>
    <mergeCell ref="A82:B82"/>
    <mergeCell ref="A39:B39"/>
    <mergeCell ref="A40:B40"/>
    <mergeCell ref="A48:B48"/>
    <mergeCell ref="A28:B28"/>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 ref="A6:B6"/>
    <mergeCell ref="A1:B1"/>
    <mergeCell ref="A2:B2"/>
    <mergeCell ref="A3:B3"/>
    <mergeCell ref="A4:B4"/>
    <mergeCell ref="A5:B5"/>
    <mergeCell ref="A7:B7"/>
    <mergeCell ref="A8:B8"/>
    <mergeCell ref="A9:B9"/>
    <mergeCell ref="A12:B12"/>
    <mergeCell ref="A13:B13"/>
    <mergeCell ref="A29:B29"/>
    <mergeCell ref="A30:B30"/>
    <mergeCell ref="A45:B45"/>
    <mergeCell ref="A46:B46"/>
    <mergeCell ref="A47:B47"/>
    <mergeCell ref="A32:B32"/>
    <mergeCell ref="A33:B33"/>
    <mergeCell ref="A34:B34"/>
    <mergeCell ref="A35:B35"/>
    <mergeCell ref="A36:B36"/>
    <mergeCell ref="A37:B37"/>
    <mergeCell ref="A42:B42"/>
    <mergeCell ref="A43:B43"/>
    <mergeCell ref="A41:B41"/>
    <mergeCell ref="A38:B38"/>
  </mergeCells>
  <hyperlinks>
    <hyperlink ref="B68" r:id="rId1" display="mailto:ivanov@mail.ru"/>
    <hyperlink ref="B76"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 </vt:lpstr>
      <vt:lpstr>1.3.</vt:lpstr>
      <vt:lpstr>Реквизиты Участника закупки</vt:lpstr>
      <vt:lpstr>Инструкция по заполнению</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2018-03-13T10:15:01Z</dcterms:modified>
  <cp:contentStatus>v2017_1</cp:contentStatus>
</cp:coreProperties>
</file>