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 по заполнению УСЛУГИ" sheetId="11" state="hidden"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 УСЛУГИ'!$C$3</definedName>
    <definedName name="_URATEXT" localSheetId="8">ИнструкцияРаботыИУслуги!$C$3</definedName>
    <definedName name="_URATEXT" localSheetId="7">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6">'[1]Коммерческое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5">'[1]Коммерческое предложение'!$R$10:$R$12</definedName>
    <definedName name="NDS" localSheetId="6">'[1]Коммерческое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'1.1.'!$D$59:$D$1178</definedName>
    <definedName name="Nomenclatura" localSheetId="2">'1.2. '!$D$5:$D$1134</definedName>
    <definedName name="Print_Area" localSheetId="0">'1.1.'!$A$1:$Y$68</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'1.1.'!$M$59:$M$65586</definedName>
    <definedName name="НаименованиеПредметаЗакупки">'1.1.'!$D$9</definedName>
    <definedName name="НомерСертификатаИмя">'1.1.'!$K$59:$K$65586</definedName>
    <definedName name="Период" localSheetId="2">'1.2. '!$L$5:$L$20</definedName>
    <definedName name="Период" localSheetId="5">'[1]Коммерческое предложение'!$Q$54:$Q$55</definedName>
    <definedName name="Период" localSheetId="6">'[1]Коммерческое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'1.1.'!$AA$63:$AA$64</definedName>
    <definedName name="ТехническиеХарактеристики">'1.1.'!$H$9</definedName>
    <definedName name="ЦенаИнфо1">'1.1.'!$B$62</definedName>
    <definedName name="ЦенаИнфо2">'1.1.'!$B$63</definedName>
    <definedName name="ШапкаСтоимостьЗаЕдиницу">'1.1.'!$T$9</definedName>
  </definedNames>
  <calcPr calcId="145621"/>
</workbook>
</file>

<file path=xl/calcChain.xml><?xml version="1.0" encoding="utf-8"?>
<calcChain xmlns="http://schemas.openxmlformats.org/spreadsheetml/2006/main">
  <c r="AH58" i="1" l="1"/>
  <c r="AG58" i="1"/>
  <c r="AF58" i="1"/>
  <c r="AE58" i="1"/>
  <c r="AD58" i="1"/>
  <c r="Z58" i="1"/>
  <c r="X58" i="1"/>
  <c r="Y58" i="1" s="1"/>
  <c r="AA58" i="1" s="1"/>
  <c r="AI58" i="1" s="1"/>
  <c r="W58" i="1"/>
  <c r="AC58" i="1" s="1"/>
  <c r="AH57" i="1"/>
  <c r="AG57" i="1"/>
  <c r="AF57" i="1"/>
  <c r="AE57" i="1"/>
  <c r="AD57" i="1"/>
  <c r="Z57" i="1"/>
  <c r="W57" i="1"/>
  <c r="X57" i="1" s="1"/>
  <c r="AH56" i="1"/>
  <c r="AG56" i="1"/>
  <c r="AF56" i="1"/>
  <c r="AE56" i="1"/>
  <c r="AD56" i="1"/>
  <c r="Z56" i="1"/>
  <c r="W56" i="1"/>
  <c r="AC56" i="1" s="1"/>
  <c r="AH55" i="1"/>
  <c r="AG55" i="1"/>
  <c r="AF55" i="1"/>
  <c r="AE55" i="1"/>
  <c r="AD55" i="1"/>
  <c r="Z55" i="1"/>
  <c r="W55" i="1"/>
  <c r="X55" i="1" s="1"/>
  <c r="AH54" i="1"/>
  <c r="AG54" i="1"/>
  <c r="AF54" i="1"/>
  <c r="AE54" i="1"/>
  <c r="AD54" i="1"/>
  <c r="Z54" i="1"/>
  <c r="X54" i="1"/>
  <c r="Y54" i="1" s="1"/>
  <c r="AA54" i="1" s="1"/>
  <c r="AI54" i="1" s="1"/>
  <c r="W54" i="1"/>
  <c r="AC54" i="1" s="1"/>
  <c r="AH53" i="1"/>
  <c r="AG53" i="1"/>
  <c r="AF53" i="1"/>
  <c r="AE53" i="1"/>
  <c r="AD53" i="1"/>
  <c r="AC53" i="1"/>
  <c r="Z53" i="1"/>
  <c r="W53" i="1"/>
  <c r="X53" i="1" s="1"/>
  <c r="AH52" i="1"/>
  <c r="AG52" i="1"/>
  <c r="AF52" i="1"/>
  <c r="AE52" i="1"/>
  <c r="AD52" i="1"/>
  <c r="Z52" i="1"/>
  <c r="W52" i="1"/>
  <c r="X52" i="1" s="1"/>
  <c r="AH51" i="1"/>
  <c r="AG51" i="1"/>
  <c r="AF51" i="1"/>
  <c r="AE51" i="1"/>
  <c r="AD51" i="1"/>
  <c r="Z51" i="1"/>
  <c r="W51" i="1"/>
  <c r="AC51" i="1" s="1"/>
  <c r="AH50" i="1"/>
  <c r="AG50" i="1"/>
  <c r="AF50" i="1"/>
  <c r="AE50" i="1"/>
  <c r="AD50" i="1"/>
  <c r="Z50" i="1"/>
  <c r="X50" i="1"/>
  <c r="Y50" i="1" s="1"/>
  <c r="AA50" i="1" s="1"/>
  <c r="AI50" i="1" s="1"/>
  <c r="W50" i="1"/>
  <c r="AC50" i="1" s="1"/>
  <c r="AH49" i="1"/>
  <c r="AG49" i="1"/>
  <c r="AF49" i="1"/>
  <c r="AE49" i="1"/>
  <c r="AD49" i="1"/>
  <c r="Z49" i="1"/>
  <c r="W49" i="1"/>
  <c r="X49" i="1" s="1"/>
  <c r="AH48" i="1"/>
  <c r="AG48" i="1"/>
  <c r="AF48" i="1"/>
  <c r="AE48" i="1"/>
  <c r="AD48" i="1"/>
  <c r="Z48" i="1"/>
  <c r="W48" i="1"/>
  <c r="AC48" i="1" s="1"/>
  <c r="AH47" i="1"/>
  <c r="AG47" i="1"/>
  <c r="AF47" i="1"/>
  <c r="AE47" i="1"/>
  <c r="AD47" i="1"/>
  <c r="Z47" i="1"/>
  <c r="W47" i="1"/>
  <c r="X47" i="1" s="1"/>
  <c r="AH46" i="1"/>
  <c r="AG46" i="1"/>
  <c r="AF46" i="1"/>
  <c r="AE46" i="1"/>
  <c r="AD46" i="1"/>
  <c r="AC46" i="1"/>
  <c r="Z46" i="1"/>
  <c r="X46" i="1"/>
  <c r="Y46" i="1" s="1"/>
  <c r="AA46" i="1" s="1"/>
  <c r="AI46" i="1" s="1"/>
  <c r="W46" i="1"/>
  <c r="AH45" i="1"/>
  <c r="AG45" i="1"/>
  <c r="AF45" i="1"/>
  <c r="AE45" i="1"/>
  <c r="AD45" i="1"/>
  <c r="Z45" i="1"/>
  <c r="W45" i="1"/>
  <c r="X45" i="1" s="1"/>
  <c r="AH44" i="1"/>
  <c r="AG44" i="1"/>
  <c r="AF44" i="1"/>
  <c r="AE44" i="1"/>
  <c r="AD44" i="1"/>
  <c r="Z44" i="1"/>
  <c r="W44" i="1"/>
  <c r="X44" i="1" s="1"/>
  <c r="AH43" i="1"/>
  <c r="AG43" i="1"/>
  <c r="AF43" i="1"/>
  <c r="AE43" i="1"/>
  <c r="AD43" i="1"/>
  <c r="Z43" i="1"/>
  <c r="W43" i="1"/>
  <c r="AC43" i="1" s="1"/>
  <c r="AH42" i="1"/>
  <c r="AG42" i="1"/>
  <c r="AF42" i="1"/>
  <c r="AE42" i="1"/>
  <c r="AD42" i="1"/>
  <c r="Z42" i="1"/>
  <c r="X42" i="1"/>
  <c r="Y42" i="1" s="1"/>
  <c r="AA42" i="1" s="1"/>
  <c r="AI42" i="1" s="1"/>
  <c r="W42" i="1"/>
  <c r="AC42" i="1" s="1"/>
  <c r="AH41" i="1"/>
  <c r="AG41" i="1"/>
  <c r="AF41" i="1"/>
  <c r="AE41" i="1"/>
  <c r="AD41" i="1"/>
  <c r="Z41" i="1"/>
  <c r="W41" i="1"/>
  <c r="X41" i="1" s="1"/>
  <c r="AH40" i="1"/>
  <c r="AG40" i="1"/>
  <c r="AF40" i="1"/>
  <c r="AE40" i="1"/>
  <c r="AD40" i="1"/>
  <c r="Z40" i="1"/>
  <c r="W40" i="1"/>
  <c r="AC40" i="1" s="1"/>
  <c r="AH39" i="1"/>
  <c r="AG39" i="1"/>
  <c r="AF39" i="1"/>
  <c r="AE39" i="1"/>
  <c r="AD39" i="1"/>
  <c r="Z39" i="1"/>
  <c r="W39" i="1"/>
  <c r="X39" i="1" s="1"/>
  <c r="AH38" i="1"/>
  <c r="AG38" i="1"/>
  <c r="AF38" i="1"/>
  <c r="AE38" i="1"/>
  <c r="AD38" i="1"/>
  <c r="AC38" i="1"/>
  <c r="Z38" i="1"/>
  <c r="X38" i="1"/>
  <c r="Y38" i="1" s="1"/>
  <c r="AA38" i="1" s="1"/>
  <c r="AI38" i="1" s="1"/>
  <c r="W38" i="1"/>
  <c r="AH37" i="1"/>
  <c r="AG37" i="1"/>
  <c r="AF37" i="1"/>
  <c r="AE37" i="1"/>
  <c r="AD37" i="1"/>
  <c r="Z37" i="1"/>
  <c r="W37" i="1"/>
  <c r="X37" i="1" s="1"/>
  <c r="AH36" i="1"/>
  <c r="AG36" i="1"/>
  <c r="AF36" i="1"/>
  <c r="AE36" i="1"/>
  <c r="AD36" i="1"/>
  <c r="Z36" i="1"/>
  <c r="W36" i="1"/>
  <c r="X36" i="1" s="1"/>
  <c r="AH35" i="1"/>
  <c r="AG35" i="1"/>
  <c r="AF35" i="1"/>
  <c r="AE35" i="1"/>
  <c r="AD35" i="1"/>
  <c r="Z35" i="1"/>
  <c r="W35" i="1"/>
  <c r="AC35" i="1" s="1"/>
  <c r="AH34" i="1"/>
  <c r="AG34" i="1"/>
  <c r="AF34" i="1"/>
  <c r="AE34" i="1"/>
  <c r="AD34" i="1"/>
  <c r="Z34" i="1"/>
  <c r="X34" i="1"/>
  <c r="Y34" i="1" s="1"/>
  <c r="AA34" i="1" s="1"/>
  <c r="AI34" i="1" s="1"/>
  <c r="W34" i="1"/>
  <c r="AC34" i="1" s="1"/>
  <c r="AH33" i="1"/>
  <c r="AG33" i="1"/>
  <c r="AF33" i="1"/>
  <c r="AE33" i="1"/>
  <c r="AD33" i="1"/>
  <c r="Z33" i="1"/>
  <c r="W33" i="1"/>
  <c r="X33" i="1" s="1"/>
  <c r="AH32" i="1"/>
  <c r="AG32" i="1"/>
  <c r="AF32" i="1"/>
  <c r="AE32" i="1"/>
  <c r="AD32" i="1"/>
  <c r="Z32" i="1"/>
  <c r="W32" i="1"/>
  <c r="AC32" i="1" s="1"/>
  <c r="AH31" i="1"/>
  <c r="AG31" i="1"/>
  <c r="AF31" i="1"/>
  <c r="AE31" i="1"/>
  <c r="AD31" i="1"/>
  <c r="Z31" i="1"/>
  <c r="W31" i="1"/>
  <c r="X31" i="1" s="1"/>
  <c r="AH30" i="1"/>
  <c r="AG30" i="1"/>
  <c r="AF30" i="1"/>
  <c r="AE30" i="1"/>
  <c r="AD30" i="1"/>
  <c r="AC30" i="1"/>
  <c r="Z30" i="1"/>
  <c r="W30" i="1"/>
  <c r="X30" i="1" s="1"/>
  <c r="AH29" i="1"/>
  <c r="AG29" i="1"/>
  <c r="AF29" i="1"/>
  <c r="AE29" i="1"/>
  <c r="AD29" i="1"/>
  <c r="Z29" i="1"/>
  <c r="W29" i="1"/>
  <c r="X29" i="1" s="1"/>
  <c r="AH28" i="1"/>
  <c r="AG28" i="1"/>
  <c r="AF28" i="1"/>
  <c r="AE28" i="1"/>
  <c r="AD28" i="1"/>
  <c r="Z28" i="1"/>
  <c r="W28" i="1"/>
  <c r="X28" i="1" s="1"/>
  <c r="AH27" i="1"/>
  <c r="AG27" i="1"/>
  <c r="AF27" i="1"/>
  <c r="AE27" i="1"/>
  <c r="AD27" i="1"/>
  <c r="Z27" i="1"/>
  <c r="W27" i="1"/>
  <c r="AC27" i="1" s="1"/>
  <c r="AH26" i="1"/>
  <c r="AG26" i="1"/>
  <c r="AF26" i="1"/>
  <c r="AE26" i="1"/>
  <c r="AD26" i="1"/>
  <c r="Z26" i="1"/>
  <c r="W26" i="1"/>
  <c r="AC26" i="1" s="1"/>
  <c r="AH25" i="1"/>
  <c r="AG25" i="1"/>
  <c r="AF25" i="1"/>
  <c r="AE25" i="1"/>
  <c r="AD25" i="1"/>
  <c r="Z25" i="1"/>
  <c r="W25" i="1"/>
  <c r="X25" i="1" s="1"/>
  <c r="AH24" i="1"/>
  <c r="AG24" i="1"/>
  <c r="AF24" i="1"/>
  <c r="AE24" i="1"/>
  <c r="AD24" i="1"/>
  <c r="Z24" i="1"/>
  <c r="W24" i="1"/>
  <c r="AC24" i="1" s="1"/>
  <c r="AH23" i="1"/>
  <c r="AG23" i="1"/>
  <c r="AF23" i="1"/>
  <c r="AE23" i="1"/>
  <c r="AD23" i="1"/>
  <c r="Z23" i="1"/>
  <c r="W23" i="1"/>
  <c r="X23" i="1" s="1"/>
  <c r="AH22" i="1"/>
  <c r="AG22" i="1"/>
  <c r="AF22" i="1"/>
  <c r="AE22" i="1"/>
  <c r="AD22" i="1"/>
  <c r="AC22" i="1"/>
  <c r="Z22" i="1"/>
  <c r="W22" i="1"/>
  <c r="X22" i="1" s="1"/>
  <c r="AH21" i="1"/>
  <c r="AG21" i="1"/>
  <c r="AF21" i="1"/>
  <c r="AE21" i="1"/>
  <c r="AD21" i="1"/>
  <c r="Z21" i="1"/>
  <c r="W21" i="1"/>
  <c r="X21" i="1" s="1"/>
  <c r="AH20" i="1"/>
  <c r="AG20" i="1"/>
  <c r="AF20" i="1"/>
  <c r="AE20" i="1"/>
  <c r="AD20" i="1"/>
  <c r="Z20" i="1"/>
  <c r="W20" i="1"/>
  <c r="X20" i="1" s="1"/>
  <c r="AH19" i="1"/>
  <c r="AG19" i="1"/>
  <c r="AF19" i="1"/>
  <c r="AE19" i="1"/>
  <c r="AD19" i="1"/>
  <c r="Z19" i="1"/>
  <c r="W19" i="1"/>
  <c r="AC19" i="1" s="1"/>
  <c r="AH18" i="1"/>
  <c r="AG18" i="1"/>
  <c r="AF18" i="1"/>
  <c r="AE18" i="1"/>
  <c r="AD18" i="1"/>
  <c r="Z18" i="1"/>
  <c r="X18" i="1"/>
  <c r="Y18" i="1" s="1"/>
  <c r="AA18" i="1" s="1"/>
  <c r="W18" i="1"/>
  <c r="AC18" i="1" s="1"/>
  <c r="AH17" i="1"/>
  <c r="AG17" i="1"/>
  <c r="AF17" i="1"/>
  <c r="AE17" i="1"/>
  <c r="AD17" i="1"/>
  <c r="AC17" i="1"/>
  <c r="Z17" i="1"/>
  <c r="W17" i="1"/>
  <c r="X17" i="1" s="1"/>
  <c r="AH16" i="1"/>
  <c r="AG16" i="1"/>
  <c r="AF16" i="1"/>
  <c r="AE16" i="1"/>
  <c r="AD16" i="1"/>
  <c r="Z16" i="1"/>
  <c r="W16" i="1"/>
  <c r="AC16" i="1" s="1"/>
  <c r="AH15" i="1"/>
  <c r="AG15" i="1"/>
  <c r="AF15" i="1"/>
  <c r="AE15" i="1"/>
  <c r="AD15" i="1"/>
  <c r="Z15" i="1"/>
  <c r="W15" i="1"/>
  <c r="X15" i="1" s="1"/>
  <c r="AH14" i="1"/>
  <c r="AG14" i="1"/>
  <c r="AF14" i="1"/>
  <c r="AE14" i="1"/>
  <c r="AD14" i="1"/>
  <c r="AC14" i="1"/>
  <c r="AB14" i="1"/>
  <c r="Z14" i="1"/>
  <c r="X14" i="1"/>
  <c r="Y14" i="1" s="1"/>
  <c r="AA14" i="1" s="1"/>
  <c r="AI14" i="1" s="1"/>
  <c r="W14" i="1"/>
  <c r="AH13" i="1"/>
  <c r="AG13" i="1"/>
  <c r="AF13" i="1"/>
  <c r="AE13" i="1"/>
  <c r="AD13" i="1"/>
  <c r="Z13" i="1"/>
  <c r="W13" i="1"/>
  <c r="AC13" i="1" s="1"/>
  <c r="AH12" i="1"/>
  <c r="AG12" i="1"/>
  <c r="AF12" i="1"/>
  <c r="AE12" i="1"/>
  <c r="AD12" i="1"/>
  <c r="Z12" i="1"/>
  <c r="W12" i="1"/>
  <c r="X12" i="1" s="1"/>
  <c r="AH11" i="1"/>
  <c r="AG11" i="1"/>
  <c r="AF11" i="1"/>
  <c r="AE11" i="1"/>
  <c r="AD11" i="1"/>
  <c r="Z11" i="1"/>
  <c r="W11" i="1"/>
  <c r="AC11" i="1" s="1"/>
  <c r="AB45" i="1" l="1"/>
  <c r="Y45" i="1"/>
  <c r="AA45" i="1" s="1"/>
  <c r="AI45" i="1" s="1"/>
  <c r="AB53" i="1"/>
  <c r="Y53" i="1"/>
  <c r="AA53" i="1" s="1"/>
  <c r="AI53" i="1" s="1"/>
  <c r="AB29" i="1"/>
  <c r="Y29" i="1"/>
  <c r="AA29" i="1" s="1"/>
  <c r="AI29" i="1" s="1"/>
  <c r="AB21" i="1"/>
  <c r="Y21" i="1"/>
  <c r="AA21" i="1" s="1"/>
  <c r="AI21" i="1" s="1"/>
  <c r="Y22" i="1"/>
  <c r="AA22" i="1" s="1"/>
  <c r="AI22" i="1" s="1"/>
  <c r="AB22" i="1"/>
  <c r="Y30" i="1"/>
  <c r="AA30" i="1" s="1"/>
  <c r="AI30" i="1" s="1"/>
  <c r="AB30" i="1"/>
  <c r="AB37" i="1"/>
  <c r="Y37" i="1"/>
  <c r="AA37" i="1" s="1"/>
  <c r="AI37" i="1" s="1"/>
  <c r="X13" i="1"/>
  <c r="AI18" i="1"/>
  <c r="AC20" i="1"/>
  <c r="X26" i="1"/>
  <c r="Y26" i="1" s="1"/>
  <c r="AA26" i="1" s="1"/>
  <c r="AI26" i="1" s="1"/>
  <c r="AC21" i="1"/>
  <c r="AC25" i="1"/>
  <c r="AC29" i="1"/>
  <c r="AC33" i="1"/>
  <c r="AC37" i="1"/>
  <c r="AC41" i="1"/>
  <c r="AC45" i="1"/>
  <c r="AC49" i="1"/>
  <c r="AC57" i="1"/>
  <c r="AB38" i="1"/>
  <c r="AB46" i="1"/>
  <c r="AB54" i="1"/>
  <c r="AC12" i="1"/>
  <c r="AB33" i="1"/>
  <c r="Y33" i="1"/>
  <c r="AA33" i="1" s="1"/>
  <c r="AI33" i="1" s="1"/>
  <c r="AB41" i="1"/>
  <c r="Y41" i="1"/>
  <c r="AA41" i="1" s="1"/>
  <c r="AI41" i="1" s="1"/>
  <c r="AB49" i="1"/>
  <c r="Y49" i="1"/>
  <c r="AA49" i="1" s="1"/>
  <c r="AI49" i="1" s="1"/>
  <c r="AB57" i="1"/>
  <c r="Y57" i="1"/>
  <c r="AA57" i="1" s="1"/>
  <c r="AI57" i="1" s="1"/>
  <c r="Y55" i="1"/>
  <c r="AA55" i="1" s="1"/>
  <c r="AI55" i="1" s="1"/>
  <c r="AB55" i="1"/>
  <c r="Y39" i="1"/>
  <c r="AA39" i="1" s="1"/>
  <c r="AI39" i="1" s="1"/>
  <c r="AB39" i="1"/>
  <c r="AB25" i="1"/>
  <c r="Y25" i="1"/>
  <c r="AA25" i="1" s="1"/>
  <c r="AI25" i="1" s="1"/>
  <c r="Y31" i="1"/>
  <c r="AA31" i="1" s="1"/>
  <c r="AI31" i="1" s="1"/>
  <c r="AB31" i="1"/>
  <c r="Y15" i="1"/>
  <c r="AA15" i="1" s="1"/>
  <c r="AI15" i="1" s="1"/>
  <c r="AB15" i="1"/>
  <c r="Y12" i="1"/>
  <c r="AA12" i="1" s="1"/>
  <c r="AI12" i="1" s="1"/>
  <c r="AB12" i="1"/>
  <c r="Y23" i="1"/>
  <c r="AA23" i="1" s="1"/>
  <c r="AI23" i="1" s="1"/>
  <c r="AB23" i="1"/>
  <c r="Y20" i="1"/>
  <c r="AA20" i="1" s="1"/>
  <c r="AI20" i="1" s="1"/>
  <c r="AB20" i="1"/>
  <c r="Y47" i="1"/>
  <c r="AA47" i="1" s="1"/>
  <c r="AI47" i="1" s="1"/>
  <c r="AB47" i="1"/>
  <c r="AB17" i="1"/>
  <c r="Y17" i="1"/>
  <c r="AA17" i="1" s="1"/>
  <c r="AI17" i="1" s="1"/>
  <c r="Y28" i="1"/>
  <c r="AA28" i="1" s="1"/>
  <c r="AI28" i="1" s="1"/>
  <c r="AB28" i="1"/>
  <c r="Y36" i="1"/>
  <c r="AA36" i="1" s="1"/>
  <c r="AI36" i="1" s="1"/>
  <c r="AB36" i="1"/>
  <c r="Y44" i="1"/>
  <c r="AA44" i="1" s="1"/>
  <c r="AI44" i="1" s="1"/>
  <c r="AB44" i="1"/>
  <c r="Y52" i="1"/>
  <c r="AA52" i="1" s="1"/>
  <c r="AI52" i="1" s="1"/>
  <c r="AB52" i="1"/>
  <c r="AB26" i="1"/>
  <c r="AB34" i="1"/>
  <c r="AB42" i="1"/>
  <c r="AB50" i="1"/>
  <c r="AB58" i="1"/>
  <c r="X11" i="1"/>
  <c r="X27" i="1"/>
  <c r="X35" i="1"/>
  <c r="X43" i="1"/>
  <c r="X51" i="1"/>
  <c r="AB18" i="1"/>
  <c r="X19" i="1"/>
  <c r="AC15" i="1"/>
  <c r="X16" i="1"/>
  <c r="AC23" i="1"/>
  <c r="X24" i="1"/>
  <c r="AC31" i="1"/>
  <c r="X32" i="1"/>
  <c r="AC39" i="1"/>
  <c r="X40" i="1"/>
  <c r="AC47" i="1"/>
  <c r="X48" i="1"/>
  <c r="AC55" i="1"/>
  <c r="X56" i="1"/>
  <c r="AC28" i="1"/>
  <c r="AC36" i="1"/>
  <c r="AC44" i="1"/>
  <c r="AC52" i="1"/>
  <c r="AB13" i="1" l="1"/>
  <c r="Y13" i="1"/>
  <c r="AA13" i="1" s="1"/>
  <c r="AI13" i="1" s="1"/>
  <c r="AB19" i="1"/>
  <c r="Y19" i="1"/>
  <c r="AA19" i="1" s="1"/>
  <c r="AI19" i="1" s="1"/>
  <c r="AB43" i="1"/>
  <c r="Y43" i="1"/>
  <c r="AA43" i="1" s="1"/>
  <c r="AI43" i="1" s="1"/>
  <c r="AB56" i="1"/>
  <c r="Y56" i="1"/>
  <c r="AA56" i="1" s="1"/>
  <c r="AI56" i="1" s="1"/>
  <c r="AB27" i="1"/>
  <c r="Y27" i="1"/>
  <c r="AA27" i="1" s="1"/>
  <c r="AI27" i="1" s="1"/>
  <c r="AB40" i="1"/>
  <c r="Y40" i="1"/>
  <c r="AA40" i="1" s="1"/>
  <c r="AI40" i="1" s="1"/>
  <c r="AB32" i="1"/>
  <c r="Y32" i="1"/>
  <c r="AA32" i="1" s="1"/>
  <c r="AI32" i="1" s="1"/>
  <c r="AB24" i="1"/>
  <c r="Y24" i="1"/>
  <c r="AA24" i="1" s="1"/>
  <c r="AI24" i="1" s="1"/>
  <c r="AB48" i="1"/>
  <c r="Y48" i="1"/>
  <c r="AA48" i="1" s="1"/>
  <c r="AI48" i="1" s="1"/>
  <c r="Y11" i="1"/>
  <c r="AA11" i="1" s="1"/>
  <c r="AI11" i="1" s="1"/>
  <c r="AB11" i="1"/>
  <c r="AB51" i="1"/>
  <c r="Y51" i="1"/>
  <c r="AA51" i="1" s="1"/>
  <c r="AI51" i="1" s="1"/>
  <c r="AB35" i="1"/>
  <c r="Y35" i="1"/>
  <c r="AA35" i="1" s="1"/>
  <c r="AI35" i="1" s="1"/>
  <c r="AB16" i="1"/>
  <c r="Y16" i="1"/>
  <c r="AA16" i="1" s="1"/>
  <c r="AI16" i="1" s="1"/>
  <c r="B63" i="1" l="1"/>
  <c r="B62" i="1"/>
  <c r="E6" i="7" l="1"/>
  <c r="D6" i="7"/>
  <c r="F6" i="7"/>
  <c r="G6" i="7"/>
  <c r="H5" i="1" l="1"/>
  <c r="H4" i="1"/>
  <c r="H7" i="1" l="1"/>
  <c r="H1" i="1" l="1"/>
  <c r="AI8" i="1" l="1"/>
  <c r="M4" i="6"/>
  <c r="N4" i="6" s="1"/>
  <c r="Y60" i="1"/>
  <c r="Y61" i="1"/>
  <c r="Y59" i="1" l="1"/>
  <c r="H2" i="1" l="1"/>
</calcChain>
</file>

<file path=xl/sharedStrings.xml><?xml version="1.0" encoding="utf-8"?>
<sst xmlns="http://schemas.openxmlformats.org/spreadsheetml/2006/main" count="1162" uniqueCount="302">
  <si>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</si>
  <si>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</si>
  <si>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</si>
  <si>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</si>
  <si>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</si>
  <si>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</si>
  <si>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</si>
  <si>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</si>
  <si>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</si>
  <si>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</si>
  <si>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</si>
  <si>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</si>
  <si>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</si>
  <si>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</si>
  <si>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</si>
  <si>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</si>
  <si>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</si>
  <si>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</si>
  <si>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</si>
  <si>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</si>
  <si>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</si>
  <si>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</si>
  <si>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</si>
  <si>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</si>
  <si>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</si>
  <si>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</si>
  <si>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</si>
  <si>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</si>
  <si>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</si>
  <si>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</si>
  <si>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</si>
  <si>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</si>
  <si>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</si>
  <si>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</si>
  <si>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</si>
  <si>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</si>
  <si>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</si>
  <si>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</si>
  <si>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</si>
  <si>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</si>
  <si>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</si>
  <si>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</si>
  <si>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</si>
  <si>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</si>
  <si>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</si>
  <si>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</si>
  <si>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</si>
  <si>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</si>
  <si>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</si>
  <si>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</si>
  <si>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</si>
  <si>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</si>
  <si>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</si>
  <si>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</si>
  <si>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</si>
  <si>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</si>
  <si>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</si>
  <si>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</si>
  <si>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</si>
  <si>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</si>
  <si>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</si>
  <si>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</si>
  <si>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</si>
  <si>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</si>
  <si>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</si>
  <si>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</si>
  <si>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</si>
  <si>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</si>
  <si>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</si>
  <si>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</si>
  <si>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</si>
  <si>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</si>
  <si>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</si>
  <si>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</si>
  <si>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</si>
  <si>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</si>
  <si>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</si>
  <si>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</si>
  <si>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</si>
  <si>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</si>
  <si>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</si>
  <si>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</si>
  <si>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</si>
  <si>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</si>
  <si>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</si>
  <si>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</si>
  <si>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</si>
  <si>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</si>
  <si>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</si>
  <si>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</si>
  <si>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</si>
  <si>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</si>
  <si>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</si>
  <si>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</si>
  <si>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</si>
  <si>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</si>
  <si>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</si>
  <si>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</si>
  <si>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</si>
  <si>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</si>
  <si>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</si>
  <si>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</si>
  <si>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</si>
  <si>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</si>
  <si>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</si>
  <si>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</si>
  <si>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</si>
  <si>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</si>
  <si>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</si>
  <si>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</si>
  <si>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</si>
  <si>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</si>
  <si>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</si>
  <si>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</si>
  <si>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</si>
  <si>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</si>
  <si>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</si>
  <si>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</si>
  <si>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</si>
  <si>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</si>
  <si>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</si>
  <si>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</si>
  <si>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</si>
  <si>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</si>
  <si>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</si>
  <si>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</si>
  <si>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</si>
  <si>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</si>
  <si>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</si>
  <si>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</si>
  <si>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</si>
  <si>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</si>
  <si>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</si>
  <si>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</si>
  <si>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</si>
  <si>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</si>
  <si>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</si>
  <si>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</si>
  <si>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</si>
  <si>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</si>
  <si>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</si>
  <si>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</si>
  <si>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</si>
  <si>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</si>
  <si>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</si>
  <si>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</si>
  <si>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</si>
  <si>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</si>
  <si>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</si>
  <si>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</si>
  <si>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</si>
  <si>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</si>
  <si>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</si>
  <si>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</si>
  <si>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</si>
  <si>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</si>
  <si>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</si>
  <si>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</si>
  <si>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</si>
  <si>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</si>
  <si>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</si>
  <si>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</si>
  <si>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</si>
  <si>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</si>
  <si>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</si>
  <si>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</si>
  <si>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</si>
  <si>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</si>
  <si>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</si>
  <si>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</si>
  <si>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</si>
  <si>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</si>
  <si>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</si>
  <si>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</si>
  <si>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</si>
  <si>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</si>
  <si>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</si>
  <si>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</si>
  <si>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</si>
  <si>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</si>
  <si>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</si>
  <si>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</si>
  <si>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</si>
  <si>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</si>
  <si>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</si>
  <si>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</si>
  <si>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</si>
  <si>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</si>
  <si>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</si>
  <si>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</si>
  <si>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</si>
  <si>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</si>
  <si>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</si>
  <si>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</si>
  <si>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</si>
  <si>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</si>
  <si>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</si>
  <si>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</si>
  <si>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</si>
  <si>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</si>
  <si>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</si>
  <si>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</si>
  <si>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</si>
  <si>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</si>
  <si>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</si>
  <si>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</si>
  <si>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</si>
  <si>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</si>
  <si>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</si>
  <si>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</si>
  <si>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89b4f1ec-4859-4fa5-806f-4f87b340db26</t>
  </si>
  <si>
    <t>Изолента ПВХ 19мм синяя</t>
  </si>
  <si>
    <t>Штука</t>
  </si>
  <si>
    <t>11085</t>
  </si>
  <si>
    <t>Акционерное общество "Челябинскгоргаз"</t>
  </si>
  <si>
    <t>454087, г Челябинск, ул Рылеева д 8</t>
  </si>
  <si>
    <t>dfb19204-4319-46e1-a82a-cb823d7a5dee</t>
  </si>
  <si>
    <t>Изолента ПВХ 19мм черная</t>
  </si>
  <si>
    <t>08fc9458-3eea-45a2-8b48-898526903f4d</t>
  </si>
  <si>
    <t>Изолента ПВХ 15мм</t>
  </si>
  <si>
    <t>8df4236c-785e-4359-8b6e-782bae5894ea</t>
  </si>
  <si>
    <t>Труба гофрированная c зондом ДУ50</t>
  </si>
  <si>
    <t>Метр</t>
  </si>
  <si>
    <t>e27b434b-1568-4982-a6dd-36270926e4c0</t>
  </si>
  <si>
    <t>Труба гофрированная ДУ25</t>
  </si>
  <si>
    <t>996ede0d-3b8c-4243-b305-ff761877e2ea</t>
  </si>
  <si>
    <t>Труба гофрированная ДУ20</t>
  </si>
  <si>
    <t>111b8ca5-2fc7-4ccd-b343-88cfe60ca94a</t>
  </si>
  <si>
    <t>Хомут кабельный нейлоновый B2.5хL100мм</t>
  </si>
  <si>
    <t>Упаковка</t>
  </si>
  <si>
    <t>76974460-343d-4729-98d9-6128d7ec3539</t>
  </si>
  <si>
    <t>Хомут кабельный нейлоновый</t>
  </si>
  <si>
    <t>a73c5387-b1e5-4308-9998-9e5d6a3a201a</t>
  </si>
  <si>
    <t>Трубка термоусадочная</t>
  </si>
  <si>
    <t>Да</t>
  </si>
  <si>
    <t>2a3c46da-5edb-41de-991a-fcbc35ec8e77</t>
  </si>
  <si>
    <t>4fe71730-53af-4415-af3b-ab97d3e0584c</t>
  </si>
  <si>
    <t>Муфта соединительная</t>
  </si>
  <si>
    <t>6b3c4ac1-54c4-432f-b1f1-6bf3287118cb</t>
  </si>
  <si>
    <t>cced52c5-abff-4b9b-9ec7-2d82dc7e74a7</t>
  </si>
  <si>
    <t>Выключатель автоматический</t>
  </si>
  <si>
    <t>3e3ac5a7-93a2-43b0-b6e7-b474127cd6e8</t>
  </si>
  <si>
    <t>26fa88f4-6301-4951-ba00-1d4751516c20</t>
  </si>
  <si>
    <t>86ec0800-1968-4c53-a1c6-330de7721be7</t>
  </si>
  <si>
    <t>148c7477-6882-4a2b-96ce-6e224486f2a8</t>
  </si>
  <si>
    <t>Наконечник кабельный алюминиевый</t>
  </si>
  <si>
    <t>4e4f917d-9d24-4cf7-8994-3aab61651392</t>
  </si>
  <si>
    <t>0c8d0933-0561-4518-be5b-e486bb68f2ab</t>
  </si>
  <si>
    <t>db900c71-fa32-4d17-9a77-475480852db9</t>
  </si>
  <si>
    <t>Наконечник кабельный медный неизолированный луженый</t>
  </si>
  <si>
    <t>c1f6ceac-202d-4fc8-b183-31c69f5fbb28</t>
  </si>
  <si>
    <t>fec804b7-34e7-4d43-ad8c-1340411106de</t>
  </si>
  <si>
    <t>b8a5c354-80b0-4b1d-94b7-cf3f590d0a16</t>
  </si>
  <si>
    <t>Изолента ПВХ 19мм красная</t>
  </si>
  <si>
    <t>ce96e48c-ba6e-43da-8aca-f138055cd1ff</t>
  </si>
  <si>
    <t>362458e2-5650-4be1-b182-e24440be091a</t>
  </si>
  <si>
    <t>469ab829-7e31-48a0-ad47-0134d24a9252</t>
  </si>
  <si>
    <t>6146001c-f45a-4edb-8ba0-f132a3e037a6</t>
  </si>
  <si>
    <t>Розетка двухместная для открытой установки</t>
  </si>
  <si>
    <t>a0385758-1826-4c9f-97a4-01f2e8e61fa3</t>
  </si>
  <si>
    <t>Хомут кабельный нейлоновый B3.6хL150мм</t>
  </si>
  <si>
    <t>c6e06482-bd8b-4bb3-bae0-9177becc7199</t>
  </si>
  <si>
    <t>Хомут кабельный нейлоновый B4.8хL250мм</t>
  </si>
  <si>
    <t>9ebef1d4-463a-44ee-b55d-8d9086864449</t>
  </si>
  <si>
    <t>Хомут кабельный нейлоновый B8.8хL450мм</t>
  </si>
  <si>
    <t>8d4e261a-b6de-45e4-8aa9-0eaaed7a49e8</t>
  </si>
  <si>
    <t>Хомут нейлоновый для кабеля 3.6х200</t>
  </si>
  <si>
    <t>a48132aa-a3fa-4946-99bf-85661cea6da0</t>
  </si>
  <si>
    <t>Изолента х/б 80гр</t>
  </si>
  <si>
    <t>41b7ed21-60c7-47a5-aa72-4c7a6412018a</t>
  </si>
  <si>
    <t>Выключатель одноклавишный для открытой установки</t>
  </si>
  <si>
    <t>5817b942-e7e8-4e5b-a982-6c36de0e3686</t>
  </si>
  <si>
    <t>Выключатель двухклавишный для открытой установки</t>
  </si>
  <si>
    <t>e09d0dbd-fb8c-49f5-b161-4cc4c9efe35d</t>
  </si>
  <si>
    <t>Розетка одноместная для открытой установки</t>
  </si>
  <si>
    <t>07ce886d-0c25-48c1-acd8-71fe61a5ccac</t>
  </si>
  <si>
    <t>Розетка четырехместная для открытой установки</t>
  </si>
  <si>
    <t>e1147d4f-1b10-422f-b274-541a2156152e</t>
  </si>
  <si>
    <t>Вилка штепсельная резиновая евро</t>
  </si>
  <si>
    <t>3099d96f-3672-4d44-b101-bb559ec44049</t>
  </si>
  <si>
    <t>Зажим ответвительный изолированный</t>
  </si>
  <si>
    <t>8c9023fb-b39c-4e86-af5b-425ca15787ae</t>
  </si>
  <si>
    <t>Щит распределительный пластиковый</t>
  </si>
  <si>
    <t>2c9840ac-a470-42fc-a0e3-d9b778ca28a1</t>
  </si>
  <si>
    <t>d419e555-1ae7-4ef8-a386-f0c8c00a0921</t>
  </si>
  <si>
    <t>264a64e4-7f03-4eee-8834-3d67000db851</t>
  </si>
  <si>
    <t>Щит распределительный навесной</t>
  </si>
  <si>
    <t>9fa8d80d-8568-47ba-b596-dfea701269cb</t>
  </si>
  <si>
    <t>24560d53-0ab4-4f3f-9681-52396f918f68</t>
  </si>
  <si>
    <t>Наконечник кабельный медный</t>
  </si>
  <si>
    <t>4a4b4e69-ca91-422e-9832-dfc3eb8f1447</t>
  </si>
  <si>
    <t>1f07306d-8fb3-4bf7-b8fa-545e630fa253</t>
  </si>
  <si>
    <t>Устройство защитного отключения</t>
  </si>
  <si>
    <t>a7ec32b6-b222-4f07-afc5-a643c2ee8bfd</t>
  </si>
  <si>
    <t>111423d8-7a23-4d92-b086-c3bd4bcde6ac</t>
  </si>
  <si>
    <t>Стяжка кабельная</t>
  </si>
  <si>
    <t>Запрос предложений в электронной форме</t>
  </si>
  <si>
    <t>Редакция № 1</t>
  </si>
  <si>
    <t>6594084d-ea2e-480b-8c74-c318c2311c50</t>
  </si>
  <si>
    <t>c7af1974-36aa-4a24-a841-53dde3bbadd4</t>
  </si>
  <si>
    <t>6e4a0f93-545f-11e9-838b-005056b8f04c</t>
  </si>
  <si>
    <t xml:space="preserve">Выключатель автоматический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</si>
</sst>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0">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58"/>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78"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78" customWidth="1"/>
    <col min="20" max="22" width="15" style="3"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298</v>
      </c>
      <c r="B1" s="27" t="s">
        <v>102</v>
      </c>
      <c r="G1" s="27"/>
      <c r="H1" s="175" t="str">
        <f>IF(SUM(AD:AD)&gt;0,"Внимание. Сведения о наличии или отсутствии  сертификата Газсерт указаны не по всем номенклатурным позициям","")</f>
        <v/>
      </c>
      <c r="I1" s="175"/>
      <c r="J1" s="175"/>
      <c r="K1" s="175"/>
      <c r="L1" s="175"/>
      <c r="M1" s="175"/>
      <c r="N1" s="175"/>
      <c r="O1" s="175"/>
      <c r="P1" s="175"/>
      <c r="Q1" s="175"/>
      <c r="R1" s="82"/>
      <c r="S1" s="82"/>
      <c r="AE1" s="50" t="s">
        <v>73</v>
      </c>
      <c r="AF1" s="50"/>
      <c r="AG1" s="51"/>
      <c r="AH1" s="51"/>
      <c r="AI1" s="51"/>
      <c r="AJ1" s="52"/>
      <c r="AK1" s="172" t="s">
        <v>71</v>
      </c>
      <c r="AL1" s="172"/>
      <c r="AM1" s="172"/>
    </row>
    <row r="2" spans="1:39" ht="18.75" x14ac:dyDescent="0.3">
      <c r="A2" s="1" t="s">
        <v>299</v>
      </c>
      <c r="B2" s="27" t="s">
        <v>65</v>
      </c>
      <c r="G2" s="44"/>
      <c r="H2" s="178" t="str">
        <f>IF(SUM(Z:Z)&gt;0,"Участник не вправе предложить стоимость за единицу товара выше стоимости, указанной в колонке 15 (пункт документации 2.3.6.2.)","")</f>
        <v/>
      </c>
      <c r="I2" s="178"/>
      <c r="J2" s="178"/>
      <c r="K2" s="178"/>
      <c r="L2" s="178"/>
      <c r="M2" s="178"/>
      <c r="N2" s="178"/>
      <c r="O2" s="178"/>
      <c r="P2" s="178"/>
      <c r="Q2" s="178"/>
      <c r="R2" s="83"/>
      <c r="S2" s="83"/>
      <c r="AE2" s="50" t="s">
        <v>72</v>
      </c>
      <c r="AF2" s="50"/>
      <c r="AG2" s="51"/>
      <c r="AH2" s="51"/>
      <c r="AI2" s="51"/>
      <c r="AJ2" s="52"/>
      <c r="AK2" s="173"/>
      <c r="AL2" s="173"/>
      <c r="AM2" s="173"/>
    </row>
    <row r="3" spans="1:39" ht="27.75" customHeight="1" x14ac:dyDescent="0.3">
      <c r="B3" s="176" t="s">
        <v>296</v>
      </c>
      <c r="C3" s="176"/>
      <c r="D3" s="176"/>
      <c r="E3" s="16"/>
      <c r="F3" s="16"/>
      <c r="G3" s="16" t="s">
        <v>297</v>
      </c>
      <c r="H3" s="168"/>
      <c r="I3" s="168"/>
      <c r="J3" s="168"/>
      <c r="K3" s="168"/>
      <c r="L3" s="168"/>
      <c r="M3" s="168"/>
      <c r="N3" s="168"/>
      <c r="O3" s="168"/>
      <c r="P3" s="168"/>
      <c r="Q3" s="168"/>
      <c r="R3" s="81"/>
      <c r="S3" s="81"/>
      <c r="AE3" s="50" t="s">
        <v>74</v>
      </c>
      <c r="AF3" s="50"/>
      <c r="AG3" s="51"/>
      <c r="AH3" s="51"/>
      <c r="AI3" s="51"/>
      <c r="AJ3" s="52"/>
      <c r="AK3" s="70" t="s">
        <v>194</v>
      </c>
      <c r="AL3" s="71" t="s">
        <v>100</v>
      </c>
      <c r="AM3" s="70" t="s">
        <v>64</v>
      </c>
    </row>
    <row r="4" spans="1:39" ht="19.5" customHeight="1" x14ac:dyDescent="0.3">
      <c r="A4" s="1" t="s">
        <v>300</v>
      </c>
      <c r="B4" s="73"/>
      <c r="C4" s="73"/>
      <c r="D4" s="73">
        <v>222185</v>
      </c>
      <c r="E4" s="16"/>
      <c r="F4" s="16"/>
      <c r="G4" s="16"/>
      <c r="H4" s="168" t="str">
        <f>IF(SUM(AE:AE)&gt;0,"ВНИМАНИЕ.   В столбце 4 выбрано значение ""Да"", необходимо заполнить столбец 5 в соответствии с технической и иной документацией на товар!","")</f>
        <v/>
      </c>
      <c r="I4" s="168"/>
      <c r="J4" s="168"/>
      <c r="K4" s="168"/>
      <c r="L4" s="168"/>
      <c r="M4" s="168"/>
      <c r="N4" s="168"/>
      <c r="O4" s="168"/>
      <c r="P4" s="168"/>
      <c r="Q4" s="168"/>
      <c r="R4" s="168"/>
      <c r="S4" s="168"/>
      <c r="T4" s="168"/>
      <c r="U4" s="168"/>
      <c r="V4" s="168"/>
      <c r="W4" s="168"/>
      <c r="X4" s="168"/>
      <c r="Y4" s="168"/>
      <c r="AE4" s="50"/>
      <c r="AF4" s="50"/>
      <c r="AG4" s="51"/>
      <c r="AH4" s="51"/>
      <c r="AI4" s="51"/>
      <c r="AJ4" s="52"/>
      <c r="AK4" s="76" t="s">
        <v>195</v>
      </c>
      <c r="AL4" s="77" t="s">
        <v>195</v>
      </c>
      <c r="AM4" s="76" t="s">
        <v>195</v>
      </c>
    </row>
    <row r="5" spans="1:39" ht="19.5" customHeight="1" x14ac:dyDescent="0.3">
      <c r="B5" s="75"/>
      <c r="C5" s="75"/>
      <c r="D5" s="75"/>
      <c r="E5" s="16"/>
      <c r="F5" s="16"/>
      <c r="G5" s="16"/>
      <c r="H5" s="168" t="str">
        <f>IF(SUM(AF:AF)&gt;0,"ВНИМАНИЕ.  В столбце 4 выбрано значение ""Да"", необходимо заполнить столбец 6 в соответствии с технической и иной документацией на товар!","")</f>
        <v/>
      </c>
      <c r="I5" s="168"/>
      <c r="J5" s="168"/>
      <c r="K5" s="168"/>
      <c r="L5" s="168"/>
      <c r="M5" s="168"/>
      <c r="N5" s="168"/>
      <c r="O5" s="168"/>
      <c r="P5" s="168"/>
      <c r="Q5" s="168"/>
      <c r="R5" s="168"/>
      <c r="S5" s="168"/>
      <c r="T5" s="168"/>
      <c r="U5" s="168"/>
      <c r="V5" s="168"/>
      <c r="W5" s="168"/>
      <c r="X5" s="168"/>
      <c r="Y5" s="168"/>
      <c r="AE5" s="50"/>
      <c r="AF5" s="50"/>
      <c r="AG5" s="51"/>
      <c r="AH5" s="51"/>
      <c r="AI5" s="51"/>
      <c r="AJ5" s="52"/>
      <c r="AK5" s="84" t="s">
        <v>122</v>
      </c>
      <c r="AL5" s="84" t="s">
        <v>123</v>
      </c>
      <c r="AM5" s="49" t="s">
        <v>195</v>
      </c>
    </row>
    <row r="6" spans="1:39" ht="23.25" customHeight="1" x14ac:dyDescent="0.3">
      <c r="B6" s="176" t="s">
        <v>45</v>
      </c>
      <c r="C6" s="176"/>
      <c r="D6" s="176"/>
      <c r="E6" s="177"/>
      <c r="F6" s="177"/>
      <c r="G6" s="177"/>
      <c r="H6" s="177"/>
      <c r="I6" s="177"/>
      <c r="J6" s="177"/>
      <c r="K6" s="177"/>
      <c r="L6" s="177"/>
      <c r="M6" s="177"/>
      <c r="AJ6" s="52"/>
      <c r="AK6" s="84" t="s">
        <v>124</v>
      </c>
      <c r="AL6" s="84" t="s">
        <v>123</v>
      </c>
      <c r="AM6" s="49" t="s">
        <v>195</v>
      </c>
    </row>
    <row r="7" spans="1:39" ht="57" customHeight="1" x14ac:dyDescent="0.25">
      <c r="B7" s="26"/>
      <c r="C7" s="26"/>
      <c r="D7" s="26"/>
      <c r="E7" s="25"/>
      <c r="F7" s="25"/>
      <c r="G7" s="25"/>
      <c r="H7" s="182" t="str">
        <f>IF(SUM(AI9:AI72)*100/MAX(SUM(AA10:AA69),1)&lt;50,"В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82"/>
      <c r="J7" s="182"/>
      <c r="K7" s="182"/>
      <c r="L7" s="182"/>
      <c r="M7" s="182"/>
      <c r="N7" s="182"/>
      <c r="O7" s="182"/>
      <c r="P7" s="182"/>
      <c r="Q7" s="182"/>
      <c r="AJ7" s="52"/>
      <c r="AK7" s="121" t="s">
        <v>43</v>
      </c>
      <c r="AL7" s="120" t="s">
        <v>154</v>
      </c>
      <c r="AM7" s="122" t="s">
        <v>43</v>
      </c>
    </row>
    <row r="8" spans="1:39" ht="27.6" customHeight="1" x14ac:dyDescent="0.25">
      <c r="A8" s="89" t="s">
        <v>4</v>
      </c>
      <c r="B8" s="28"/>
      <c r="C8" s="88" t="s">
        <v>5</v>
      </c>
      <c r="D8" s="134" t="s">
        <v>206</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69</v>
      </c>
      <c r="AF8" s="174"/>
      <c r="AG8" s="174"/>
      <c r="AH8" s="174"/>
      <c r="AI8" s="53">
        <f>IF(SUM(M:M)=0,0,SUMIFS(M:M,K:K,"&lt;&gt;",K:K,"&lt;&gt;нет",K:K,"&lt;&gt;Укажите номер сертификата или выберите &lt;&lt;Нет&gt;&gt;")/SUM(M:M)*100)</f>
        <v>100</v>
      </c>
      <c r="AJ8" s="52"/>
      <c r="AK8" s="121" t="s">
        <v>44</v>
      </c>
      <c r="AL8" s="120" t="s">
        <v>155</v>
      </c>
      <c r="AM8" s="122" t="s">
        <v>44</v>
      </c>
    </row>
    <row r="9" spans="1:39" ht="100.5" customHeight="1" x14ac:dyDescent="0.25">
      <c r="A9" s="5"/>
      <c r="B9" s="6" t="s">
        <v>0</v>
      </c>
      <c r="C9" s="6"/>
      <c r="D9" s="86" t="s">
        <v>10</v>
      </c>
      <c r="E9" s="7" t="s">
        <v>181</v>
      </c>
      <c r="F9" s="74" t="s">
        <v>179</v>
      </c>
      <c r="G9" s="28" t="s">
        <v>185</v>
      </c>
      <c r="H9" s="7" t="s">
        <v>186</v>
      </c>
      <c r="I9" s="6" t="s">
        <v>11</v>
      </c>
      <c r="J9" s="6" t="s">
        <v>187</v>
      </c>
      <c r="K9" s="6" t="s">
        <v>67</v>
      </c>
      <c r="L9" s="6" t="s">
        <v>1</v>
      </c>
      <c r="M9" s="6" t="s">
        <v>17</v>
      </c>
      <c r="N9" s="6" t="s">
        <v>6</v>
      </c>
      <c r="O9" s="6" t="s">
        <v>68</v>
      </c>
      <c r="P9" s="6" t="s">
        <v>2</v>
      </c>
      <c r="Q9" s="6" t="s">
        <v>3</v>
      </c>
      <c r="R9" s="135" t="s">
        <v>125</v>
      </c>
      <c r="S9" s="6" t="s">
        <v>126</v>
      </c>
      <c r="T9" s="8" t="s">
        <v>93</v>
      </c>
      <c r="U9" s="8" t="s">
        <v>96</v>
      </c>
      <c r="V9" s="8" t="s">
        <v>116</v>
      </c>
      <c r="W9" s="8" t="s">
        <v>95</v>
      </c>
      <c r="X9" s="8" t="s">
        <v>91</v>
      </c>
      <c r="Y9" s="8" t="s">
        <v>94</v>
      </c>
      <c r="Z9" s="10"/>
      <c r="AA9" s="54"/>
      <c r="AJ9" s="52"/>
      <c r="AK9" s="123" t="s">
        <v>156</v>
      </c>
      <c r="AL9" s="123" t="s">
        <v>157</v>
      </c>
      <c r="AM9" s="124" t="s">
        <v>158</v>
      </c>
    </row>
    <row r="10" spans="1:39" x14ac:dyDescent="0.25">
      <c r="A10" s="9"/>
      <c r="B10" s="7" t="s">
        <v>76</v>
      </c>
      <c r="C10" s="7"/>
      <c r="D10" s="7" t="s">
        <v>77</v>
      </c>
      <c r="E10" s="7" t="s">
        <v>78</v>
      </c>
      <c r="F10" s="72" t="s">
        <v>79</v>
      </c>
      <c r="G10" s="46" t="s">
        <v>80</v>
      </c>
      <c r="H10" s="7" t="s">
        <v>81</v>
      </c>
      <c r="I10" s="7" t="s">
        <v>82</v>
      </c>
      <c r="J10" s="125" t="s">
        <v>83</v>
      </c>
      <c r="K10" s="7" t="s">
        <v>75</v>
      </c>
      <c r="L10" s="7" t="s">
        <v>84</v>
      </c>
      <c r="M10" s="7" t="s">
        <v>85</v>
      </c>
      <c r="N10" s="7"/>
      <c r="O10" s="7"/>
      <c r="P10" s="7" t="s">
        <v>86</v>
      </c>
      <c r="Q10" s="7" t="s">
        <v>87</v>
      </c>
      <c r="R10" s="136" t="s">
        <v>88</v>
      </c>
      <c r="S10" s="86" t="s">
        <v>117</v>
      </c>
      <c r="T10" s="86" t="s">
        <v>92</v>
      </c>
      <c r="U10" s="86" t="s">
        <v>97</v>
      </c>
      <c r="V10" s="86" t="s">
        <v>103</v>
      </c>
      <c r="W10" s="86" t="s">
        <v>127</v>
      </c>
      <c r="X10" s="86" t="s">
        <v>128</v>
      </c>
      <c r="Y10" s="86" t="s">
        <v>183</v>
      </c>
      <c r="Z10" s="67"/>
      <c r="AJ10" s="52"/>
      <c r="AK10" s="52"/>
      <c r="AL10" s="52"/>
    </row>
    <row r="11" spans="1:39" ht="89.25" customHeight="1" x14ac:dyDescent="0.45">
      <c r="A11" s="228" t="s">
        <v>210</v>
      </c>
      <c r="B11" s="228">
        <v>1</v>
      </c>
      <c r="C11" s="228">
        <v>5</v>
      </c>
      <c r="D11" s="229" t="s">
        <v>211</v>
      </c>
      <c r="E11" s="230" t="s">
        <v>70</v>
      </c>
      <c r="F11" s="230" t="s">
        <v>195</v>
      </c>
      <c r="G11" s="230" t="s">
        <v>195</v>
      </c>
      <c r="H11" s="231" t="s">
        <v>195</v>
      </c>
      <c r="I11" s="230" t="s">
        <v>195</v>
      </c>
      <c r="J11" s="230" t="s">
        <v>195</v>
      </c>
      <c r="K11" s="228" t="s">
        <v>195</v>
      </c>
      <c r="L11" s="228" t="s">
        <v>212</v>
      </c>
      <c r="M11" s="228">
        <v>48</v>
      </c>
      <c r="N11" s="228" t="s">
        <v>213</v>
      </c>
      <c r="O11" s="232">
        <v>48</v>
      </c>
      <c r="P11" s="228" t="s">
        <v>214</v>
      </c>
      <c r="Q11" s="228" t="s">
        <v>215</v>
      </c>
      <c r="R11" s="137" t="s">
        <v>195</v>
      </c>
      <c r="S11" s="233">
        <v>2136.48</v>
      </c>
      <c r="T11" s="234">
        <v>0</v>
      </c>
      <c r="U11" s="235" t="s">
        <v>194</v>
      </c>
      <c r="V11" s="233">
        <v>0</v>
      </c>
      <c r="W11" s="236">
        <f>ROUND(ROUND(T11,2)*ROUND(M11,3),2)</f>
        <v>0</v>
      </c>
      <c r="X11" s="236">
        <f>ROUND(W11*IF(UPPER(U11)="20%",20,1)*IF(UPPER(U11)="10%",10,1)*IF(UPPER(U11)="НДС не облагается",0,1)/100,2)</f>
        <v>0</v>
      </c>
      <c r="Y11" s="236">
        <f>ROUND(X11+W11,2)</f>
        <v>0</v>
      </c>
      <c r="Z11" s="237">
        <f>IF(T11&gt;IF(V11=0,T11,V11),1,0)</f>
        <v>0</v>
      </c>
      <c r="AA11" s="237">
        <f t="shared" ref="AA11:AA58" si="0">Y11</f>
        <v>0</v>
      </c>
      <c r="AB11" s="237">
        <f t="shared" ref="AB11:AB58" si="1">X11</f>
        <v>0</v>
      </c>
      <c r="AC11" s="237">
        <f t="shared" ref="AC11:AC58" si="2">W11</f>
        <v>0</v>
      </c>
      <c r="AD11" s="238">
        <f t="shared" ref="AD11:AD58"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90</v>
      </c>
      <c r="AK11" s="52"/>
      <c r="AL11" s="52"/>
    </row>
    <row r="12" spans="1:39" ht="50.1" customHeight="1" x14ac:dyDescent="0.25">
      <c r="A12" s="228" t="s">
        <v>216</v>
      </c>
      <c r="B12" s="228">
        <v>2</v>
      </c>
      <c r="C12" s="228">
        <v>6</v>
      </c>
      <c r="D12" s="229" t="s">
        <v>217</v>
      </c>
      <c r="E12" s="230" t="s">
        <v>70</v>
      </c>
      <c r="F12" s="230" t="s">
        <v>195</v>
      </c>
      <c r="G12" s="230" t="s">
        <v>195</v>
      </c>
      <c r="H12" s="231" t="s">
        <v>195</v>
      </c>
      <c r="I12" s="230" t="s">
        <v>195</v>
      </c>
      <c r="J12" s="230" t="s">
        <v>195</v>
      </c>
      <c r="K12" s="228" t="s">
        <v>195</v>
      </c>
      <c r="L12" s="228" t="s">
        <v>212</v>
      </c>
      <c r="M12" s="228">
        <v>33</v>
      </c>
      <c r="N12" s="228" t="s">
        <v>213</v>
      </c>
      <c r="O12" s="232">
        <v>33</v>
      </c>
      <c r="P12" s="228" t="s">
        <v>214</v>
      </c>
      <c r="Q12" s="228" t="s">
        <v>215</v>
      </c>
      <c r="R12" s="137" t="s">
        <v>195</v>
      </c>
      <c r="S12" s="233">
        <v>1455.3</v>
      </c>
      <c r="T12" s="234">
        <v>0</v>
      </c>
      <c r="U12" s="235" t="s">
        <v>194</v>
      </c>
      <c r="V12" s="233">
        <v>0</v>
      </c>
      <c r="W12" s="236">
        <f>ROUND(ROUND(T12,2)*ROUND(M12,3),2)</f>
        <v>0</v>
      </c>
      <c r="X12" s="236">
        <f>ROUND(W12*IF(UPPER(U12)="20%",20,1)*IF(UPPER(U12)="10%",10,1)*IF(UPPER(U12)="НДС не облагается",0,1)/100,2)</f>
        <v>0</v>
      </c>
      <c r="Y12" s="236">
        <f>ROUND(X12+W12,2)</f>
        <v>0</v>
      </c>
      <c r="Z12" s="237">
        <f>IF(T12&gt;IF(V12=0,T12,V12),1,0)</f>
        <v>0</v>
      </c>
      <c r="AA12" s="237">
        <f t="shared" si="0"/>
        <v>0</v>
      </c>
      <c r="AB12" s="237">
        <f t="shared" si="1"/>
        <v>0</v>
      </c>
      <c r="AC12" s="237">
        <f t="shared" si="2"/>
        <v>0</v>
      </c>
      <c r="AD12" s="238">
        <f t="shared" si="3"/>
        <v>0</v>
      </c>
      <c r="AE12" s="238">
        <f>IF(AND(E12="Да",OR(AND(F12 = "Да",ISBLANK(G12)),AND(F12 = "Да", G12 = "В соответствии с техническим заданием"),AND(F12 = "Нет",NOT(G12 = "В соответствии с техническим заданием")))),1,0)</f>
        <v>0</v>
      </c>
      <c r="AF12" s="239">
        <f>IF(AND(E12="Да",OR(AND(F12 = "Да",ISBLANK(H12)),AND(F12 = "Да", H12 = "В соответствии с техническим заданием"),AND(F12 = "Нет",NOT(H12 = "В соответствии с техническим заданием")))),1,0)</f>
        <v>0</v>
      </c>
      <c r="AG12" s="239">
        <f>IF(OR(AND(E12="Нет",F12="Нет"),AND(E12="Да",F12="Нет"),AND(E12="Да",F12="Да")),0,1)</f>
        <v>1</v>
      </c>
      <c r="AH12" s="239">
        <f>IF(AND(R12="Россия"),1,0)</f>
        <v>0</v>
      </c>
      <c r="AI12" s="239">
        <f>AA12*AH12</f>
        <v>0</v>
      </c>
    </row>
    <row r="13" spans="1:39" ht="50.1" customHeight="1" x14ac:dyDescent="0.25">
      <c r="A13" s="228" t="s">
        <v>218</v>
      </c>
      <c r="B13" s="228">
        <v>3</v>
      </c>
      <c r="C13" s="228">
        <v>2</v>
      </c>
      <c r="D13" s="229" t="s">
        <v>219</v>
      </c>
      <c r="E13" s="230" t="s">
        <v>70</v>
      </c>
      <c r="F13" s="230" t="s">
        <v>195</v>
      </c>
      <c r="G13" s="230" t="s">
        <v>195</v>
      </c>
      <c r="H13" s="231" t="s">
        <v>195</v>
      </c>
      <c r="I13" s="230" t="s">
        <v>195</v>
      </c>
      <c r="J13" s="230" t="s">
        <v>195</v>
      </c>
      <c r="K13" s="228" t="s">
        <v>195</v>
      </c>
      <c r="L13" s="228" t="s">
        <v>212</v>
      </c>
      <c r="M13" s="228">
        <v>36</v>
      </c>
      <c r="N13" s="228" t="s">
        <v>213</v>
      </c>
      <c r="O13" s="232">
        <v>36</v>
      </c>
      <c r="P13" s="228" t="s">
        <v>214</v>
      </c>
      <c r="Q13" s="228" t="s">
        <v>215</v>
      </c>
      <c r="R13" s="137" t="s">
        <v>195</v>
      </c>
      <c r="S13" s="233">
        <v>784.08</v>
      </c>
      <c r="T13" s="234">
        <v>0</v>
      </c>
      <c r="U13" s="235" t="s">
        <v>194</v>
      </c>
      <c r="V13" s="233">
        <v>0</v>
      </c>
      <c r="W13" s="236">
        <f>ROUND(ROUND(T13,2)*ROUND(M13,3),2)</f>
        <v>0</v>
      </c>
      <c r="X13" s="236">
        <f>ROUND(W13*IF(UPPER(U13)="20%",20,1)*IF(UPPER(U13)="10%",10,1)*IF(UPPER(U13)="НДС не облагается",0,1)/100,2)</f>
        <v>0</v>
      </c>
      <c r="Y13" s="236">
        <f>ROUND(X13+W13,2)</f>
        <v>0</v>
      </c>
      <c r="Z13" s="237">
        <f>IF(T13&gt;IF(V13=0,T13,V13),1,0)</f>
        <v>0</v>
      </c>
      <c r="AA13" s="237">
        <f t="shared" si="0"/>
        <v>0</v>
      </c>
      <c r="AB13" s="237">
        <f t="shared" si="1"/>
        <v>0</v>
      </c>
      <c r="AC13" s="237">
        <f t="shared" si="2"/>
        <v>0</v>
      </c>
      <c r="AD13" s="238">
        <f t="shared" si="3"/>
        <v>0</v>
      </c>
      <c r="AE13" s="238">
        <f>IF(AND(E13="Да",OR(AND(F13 = "Да",ISBLANK(G13)),AND(F13 = "Да", G13 = "В соответствии с техническим заданием"),AND(F13 = "Нет",NOT(G13 = "В соответствии с техническим заданием")))),1,0)</f>
        <v>0</v>
      </c>
      <c r="AF13" s="239">
        <f>IF(AND(E13="Да",OR(AND(F13 = "Да",ISBLANK(H13)),AND(F13 = "Да", H13 = "В соответствии с техническим заданием"),AND(F13 = "Нет",NOT(H13 = "В соответствии с техническим заданием")))),1,0)</f>
        <v>0</v>
      </c>
      <c r="AG13" s="239">
        <f>IF(OR(AND(E13="Нет",F13="Нет"),AND(E13="Да",F13="Нет"),AND(E13="Да",F13="Да")),0,1)</f>
        <v>1</v>
      </c>
      <c r="AH13" s="239">
        <f>IF(AND(R13="Россия"),1,0)</f>
        <v>0</v>
      </c>
      <c r="AI13" s="239">
        <f>AA13*AH13</f>
        <v>0</v>
      </c>
    </row>
    <row r="14" spans="1:39" ht="50.1" customHeight="1" x14ac:dyDescent="0.25">
      <c r="A14" s="228" t="s">
        <v>220</v>
      </c>
      <c r="B14" s="228">
        <v>4</v>
      </c>
      <c r="C14" s="228">
        <v>11</v>
      </c>
      <c r="D14" s="229" t="s">
        <v>221</v>
      </c>
      <c r="E14" s="230" t="s">
        <v>70</v>
      </c>
      <c r="F14" s="230" t="s">
        <v>195</v>
      </c>
      <c r="G14" s="230" t="s">
        <v>195</v>
      </c>
      <c r="H14" s="231" t="s">
        <v>195</v>
      </c>
      <c r="I14" s="230" t="s">
        <v>195</v>
      </c>
      <c r="J14" s="230" t="s">
        <v>195</v>
      </c>
      <c r="K14" s="228" t="s">
        <v>195</v>
      </c>
      <c r="L14" s="228" t="s">
        <v>222</v>
      </c>
      <c r="M14" s="228">
        <v>400</v>
      </c>
      <c r="N14" s="228" t="s">
        <v>213</v>
      </c>
      <c r="O14" s="232">
        <v>400</v>
      </c>
      <c r="P14" s="228" t="s">
        <v>214</v>
      </c>
      <c r="Q14" s="228" t="s">
        <v>215</v>
      </c>
      <c r="R14" s="137" t="s">
        <v>195</v>
      </c>
      <c r="S14" s="233">
        <v>27664</v>
      </c>
      <c r="T14" s="234">
        <v>0</v>
      </c>
      <c r="U14" s="235" t="s">
        <v>194</v>
      </c>
      <c r="V14" s="233">
        <v>0</v>
      </c>
      <c r="W14" s="236">
        <f>ROUND(ROUND(T14,2)*ROUND(M14,3),2)</f>
        <v>0</v>
      </c>
      <c r="X14" s="236">
        <f>ROUND(W14*IF(UPPER(U14)="20%",20,1)*IF(UPPER(U14)="10%",10,1)*IF(UPPER(U14)="НДС не облагается",0,1)/100,2)</f>
        <v>0</v>
      </c>
      <c r="Y14" s="236">
        <f>ROUND(X14+W14,2)</f>
        <v>0</v>
      </c>
      <c r="Z14" s="237">
        <f>IF(T14&gt;IF(V14=0,T14,V14),1,0)</f>
        <v>0</v>
      </c>
      <c r="AA14" s="237">
        <f t="shared" si="0"/>
        <v>0</v>
      </c>
      <c r="AB14" s="237">
        <f t="shared" si="1"/>
        <v>0</v>
      </c>
      <c r="AC14" s="237">
        <f t="shared" si="2"/>
        <v>0</v>
      </c>
      <c r="AD14" s="238">
        <f t="shared" si="3"/>
        <v>0</v>
      </c>
      <c r="AE14" s="238">
        <f>IF(AND(E14="Да",OR(AND(F14 = "Да",ISBLANK(G14)),AND(F14 = "Да", G14 = "В соответствии с техническим заданием"),AND(F14 = "Нет",NOT(G14 = "В соответствии с техническим заданием")))),1,0)</f>
        <v>0</v>
      </c>
      <c r="AF14" s="239">
        <f>IF(AND(E14="Да",OR(AND(F14 = "Да",ISBLANK(H14)),AND(F14 = "Да", H14 = "В соответствии с техническим заданием"),AND(F14 = "Нет",NOT(H14 = "В соответствии с техническим заданием")))),1,0)</f>
        <v>0</v>
      </c>
      <c r="AG14" s="239">
        <f>IF(OR(AND(E14="Нет",F14="Нет"),AND(E14="Да",F14="Нет"),AND(E14="Да",F14="Да")),0,1)</f>
        <v>1</v>
      </c>
      <c r="AH14" s="239">
        <f>IF(AND(R14="Россия"),1,0)</f>
        <v>0</v>
      </c>
      <c r="AI14" s="239">
        <f>AA14*AH14</f>
        <v>0</v>
      </c>
    </row>
    <row r="15" spans="1:39" ht="50.1" customHeight="1" x14ac:dyDescent="0.25">
      <c r="A15" s="228" t="s">
        <v>223</v>
      </c>
      <c r="B15" s="228">
        <v>5</v>
      </c>
      <c r="C15" s="228">
        <v>3</v>
      </c>
      <c r="D15" s="229" t="s">
        <v>224</v>
      </c>
      <c r="E15" s="230" t="s">
        <v>70</v>
      </c>
      <c r="F15" s="230" t="s">
        <v>195</v>
      </c>
      <c r="G15" s="230" t="s">
        <v>195</v>
      </c>
      <c r="H15" s="231" t="s">
        <v>195</v>
      </c>
      <c r="I15" s="230" t="s">
        <v>195</v>
      </c>
      <c r="J15" s="230" t="s">
        <v>195</v>
      </c>
      <c r="K15" s="228" t="s">
        <v>195</v>
      </c>
      <c r="L15" s="228" t="s">
        <v>222</v>
      </c>
      <c r="M15" s="228">
        <v>500</v>
      </c>
      <c r="N15" s="228" t="s">
        <v>213</v>
      </c>
      <c r="O15" s="232">
        <v>500</v>
      </c>
      <c r="P15" s="228" t="s">
        <v>214</v>
      </c>
      <c r="Q15" s="228" t="s">
        <v>215</v>
      </c>
      <c r="R15" s="137" t="s">
        <v>195</v>
      </c>
      <c r="S15" s="233">
        <v>6070</v>
      </c>
      <c r="T15" s="234">
        <v>0</v>
      </c>
      <c r="U15" s="235" t="s">
        <v>194</v>
      </c>
      <c r="V15" s="233">
        <v>0</v>
      </c>
      <c r="W15" s="236">
        <f>ROUND(ROUND(T15,2)*ROUND(M15,3),2)</f>
        <v>0</v>
      </c>
      <c r="X15" s="236">
        <f>ROUND(W15*IF(UPPER(U15)="20%",20,1)*IF(UPPER(U15)="10%",10,1)*IF(UPPER(U15)="НДС не облагается",0,1)/100,2)</f>
        <v>0</v>
      </c>
      <c r="Y15" s="236">
        <f>ROUND(X15+W15,2)</f>
        <v>0</v>
      </c>
      <c r="Z15" s="237">
        <f>IF(T15&gt;IF(V15=0,T15,V15),1,0)</f>
        <v>0</v>
      </c>
      <c r="AA15" s="237">
        <f t="shared" si="0"/>
        <v>0</v>
      </c>
      <c r="AB15" s="237">
        <f t="shared" si="1"/>
        <v>0</v>
      </c>
      <c r="AC15" s="237">
        <f t="shared" si="2"/>
        <v>0</v>
      </c>
      <c r="AD15" s="238">
        <f t="shared" si="3"/>
        <v>0</v>
      </c>
      <c r="AE15" s="238">
        <f>IF(AND(E15="Да",OR(AND(F15 = "Да",ISBLANK(G15)),AND(F15 = "Да", G15 = "В соответствии с техническим заданием"),AND(F15 = "Нет",NOT(G15 = "В соответствии с техническим заданием")))),1,0)</f>
        <v>0</v>
      </c>
      <c r="AF15" s="239">
        <f>IF(AND(E15="Да",OR(AND(F15 = "Да",ISBLANK(H15)),AND(F15 = "Да", H15 = "В соответствии с техническим заданием"),AND(F15 = "Нет",NOT(H15 = "В соответствии с техническим заданием")))),1,0)</f>
        <v>0</v>
      </c>
      <c r="AG15" s="239">
        <f>IF(OR(AND(E15="Нет",F15="Нет"),AND(E15="Да",F15="Нет"),AND(E15="Да",F15="Да")),0,1)</f>
        <v>1</v>
      </c>
      <c r="AH15" s="239">
        <f>IF(AND(R15="Россия"),1,0)</f>
        <v>0</v>
      </c>
      <c r="AI15" s="239">
        <f>AA15*AH15</f>
        <v>0</v>
      </c>
    </row>
    <row r="16" spans="1:39" ht="50.1" customHeight="1" x14ac:dyDescent="0.25">
      <c r="A16" s="228" t="s">
        <v>225</v>
      </c>
      <c r="B16" s="228">
        <v>6</v>
      </c>
      <c r="C16" s="228">
        <v>2</v>
      </c>
      <c r="D16" s="229" t="s">
        <v>226</v>
      </c>
      <c r="E16" s="230" t="s">
        <v>70</v>
      </c>
      <c r="F16" s="230" t="s">
        <v>195</v>
      </c>
      <c r="G16" s="230" t="s">
        <v>195</v>
      </c>
      <c r="H16" s="231" t="s">
        <v>195</v>
      </c>
      <c r="I16" s="230" t="s">
        <v>195</v>
      </c>
      <c r="J16" s="230" t="s">
        <v>195</v>
      </c>
      <c r="K16" s="228" t="s">
        <v>195</v>
      </c>
      <c r="L16" s="228" t="s">
        <v>222</v>
      </c>
      <c r="M16" s="228">
        <v>300</v>
      </c>
      <c r="N16" s="228" t="s">
        <v>213</v>
      </c>
      <c r="O16" s="232">
        <v>300</v>
      </c>
      <c r="P16" s="228" t="s">
        <v>214</v>
      </c>
      <c r="Q16" s="228" t="s">
        <v>215</v>
      </c>
      <c r="R16" s="137" t="s">
        <v>195</v>
      </c>
      <c r="S16" s="233">
        <v>2283</v>
      </c>
      <c r="T16" s="234">
        <v>0</v>
      </c>
      <c r="U16" s="235" t="s">
        <v>194</v>
      </c>
      <c r="V16" s="233">
        <v>0</v>
      </c>
      <c r="W16" s="236">
        <f>ROUND(ROUND(T16,2)*ROUND(M16,3),2)</f>
        <v>0</v>
      </c>
      <c r="X16" s="236">
        <f>ROUND(W16*IF(UPPER(U16)="20%",20,1)*IF(UPPER(U16)="10%",10,1)*IF(UPPER(U16)="НДС не облагается",0,1)/100,2)</f>
        <v>0</v>
      </c>
      <c r="Y16" s="236">
        <f>ROUND(X16+W16,2)</f>
        <v>0</v>
      </c>
      <c r="Z16" s="237">
        <f>IF(T16&gt;IF(V16=0,T16,V16),1,0)</f>
        <v>0</v>
      </c>
      <c r="AA16" s="237">
        <f t="shared" si="0"/>
        <v>0</v>
      </c>
      <c r="AB16" s="237">
        <f t="shared" si="1"/>
        <v>0</v>
      </c>
      <c r="AC16" s="237">
        <f t="shared" si="2"/>
        <v>0</v>
      </c>
      <c r="AD16" s="238">
        <f t="shared" si="3"/>
        <v>0</v>
      </c>
      <c r="AE16" s="238">
        <f>IF(AND(E16="Да",OR(AND(F16 = "Да",ISBLANK(G16)),AND(F16 = "Да", G16 = "В соответствии с техническим заданием"),AND(F16 = "Нет",NOT(G16 = "В соответствии с техническим заданием")))),1,0)</f>
        <v>0</v>
      </c>
      <c r="AF16" s="239">
        <f>IF(AND(E16="Да",OR(AND(F16 = "Да",ISBLANK(H16)),AND(F16 = "Да", H16 = "В соответствии с техническим заданием"),AND(F16 = "Нет",NOT(H16 = "В соответствии с техническим заданием")))),1,0)</f>
        <v>0</v>
      </c>
      <c r="AG16" s="239">
        <f>IF(OR(AND(E16="Нет",F16="Нет"),AND(E16="Да",F16="Нет"),AND(E16="Да",F16="Да")),0,1)</f>
        <v>1</v>
      </c>
      <c r="AH16" s="239">
        <f>IF(AND(R16="Россия"),1,0)</f>
        <v>0</v>
      </c>
      <c r="AI16" s="239">
        <f>AA16*AH16</f>
        <v>0</v>
      </c>
    </row>
    <row r="17" spans="1:35" ht="50.1" customHeight="1" x14ac:dyDescent="0.25">
      <c r="A17" s="228" t="s">
        <v>227</v>
      </c>
      <c r="B17" s="228">
        <v>7</v>
      </c>
      <c r="C17" s="228">
        <v>143</v>
      </c>
      <c r="D17" s="229" t="s">
        <v>228</v>
      </c>
      <c r="E17" s="230" t="s">
        <v>70</v>
      </c>
      <c r="F17" s="230" t="s">
        <v>195</v>
      </c>
      <c r="G17" s="230" t="s">
        <v>195</v>
      </c>
      <c r="H17" s="231" t="s">
        <v>195</v>
      </c>
      <c r="I17" s="230" t="s">
        <v>195</v>
      </c>
      <c r="J17" s="230" t="s">
        <v>195</v>
      </c>
      <c r="K17" s="228" t="s">
        <v>195</v>
      </c>
      <c r="L17" s="228" t="s">
        <v>229</v>
      </c>
      <c r="M17" s="228">
        <v>10</v>
      </c>
      <c r="N17" s="228" t="s">
        <v>213</v>
      </c>
      <c r="O17" s="232">
        <v>10</v>
      </c>
      <c r="P17" s="228" t="s">
        <v>214</v>
      </c>
      <c r="Q17" s="228" t="s">
        <v>215</v>
      </c>
      <c r="R17" s="137" t="s">
        <v>195</v>
      </c>
      <c r="S17" s="233">
        <v>250.6</v>
      </c>
      <c r="T17" s="234">
        <v>0</v>
      </c>
      <c r="U17" s="235" t="s">
        <v>194</v>
      </c>
      <c r="V17" s="233">
        <v>0</v>
      </c>
      <c r="W17" s="236">
        <f>ROUND(ROUND(T17,2)*ROUND(M17,3),2)</f>
        <v>0</v>
      </c>
      <c r="X17" s="236">
        <f>ROUND(W17*IF(UPPER(U17)="20%",20,1)*IF(UPPER(U17)="10%",10,1)*IF(UPPER(U17)="НДС не облагается",0,1)/100,2)</f>
        <v>0</v>
      </c>
      <c r="Y17" s="236">
        <f>ROUND(X17+W17,2)</f>
        <v>0</v>
      </c>
      <c r="Z17" s="237">
        <f>IF(T17&gt;IF(V17=0,T17,V17),1,0)</f>
        <v>0</v>
      </c>
      <c r="AA17" s="237">
        <f t="shared" si="0"/>
        <v>0</v>
      </c>
      <c r="AB17" s="237">
        <f t="shared" si="1"/>
        <v>0</v>
      </c>
      <c r="AC17" s="237">
        <f t="shared" si="2"/>
        <v>0</v>
      </c>
      <c r="AD17" s="238">
        <f t="shared" si="3"/>
        <v>0</v>
      </c>
      <c r="AE17" s="238">
        <f>IF(AND(E17="Да",OR(AND(F17 = "Да",ISBLANK(G17)),AND(F17 = "Да", G17 = "В соответствии с техническим заданием"),AND(F17 = "Нет",NOT(G17 = "В соответствии с техническим заданием")))),1,0)</f>
        <v>0</v>
      </c>
      <c r="AF17" s="239">
        <f>IF(AND(E17="Да",OR(AND(F17 = "Да",ISBLANK(H17)),AND(F17 = "Да", H17 = "В соответствии с техническим заданием"),AND(F17 = "Нет",NOT(H17 = "В соответствии с техническим заданием")))),1,0)</f>
        <v>0</v>
      </c>
      <c r="AG17" s="239">
        <f>IF(OR(AND(E17="Нет",F17="Нет"),AND(E17="Да",F17="Нет"),AND(E17="Да",F17="Да")),0,1)</f>
        <v>1</v>
      </c>
      <c r="AH17" s="239">
        <f>IF(AND(R17="Россия"),1,0)</f>
        <v>0</v>
      </c>
      <c r="AI17" s="239">
        <f>AA17*AH17</f>
        <v>0</v>
      </c>
    </row>
    <row r="18" spans="1:35" ht="50.1" customHeight="1" x14ac:dyDescent="0.25">
      <c r="A18" s="228" t="s">
        <v>230</v>
      </c>
      <c r="B18" s="228">
        <v>8</v>
      </c>
      <c r="C18" s="228">
        <v>125</v>
      </c>
      <c r="D18" s="229" t="s">
        <v>231</v>
      </c>
      <c r="E18" s="230" t="s">
        <v>70</v>
      </c>
      <c r="F18" s="230" t="s">
        <v>195</v>
      </c>
      <c r="G18" s="230" t="s">
        <v>195</v>
      </c>
      <c r="H18" s="231" t="s">
        <v>195</v>
      </c>
      <c r="I18" s="230" t="s">
        <v>195</v>
      </c>
      <c r="J18" s="230" t="s">
        <v>195</v>
      </c>
      <c r="K18" s="228" t="s">
        <v>195</v>
      </c>
      <c r="L18" s="228" t="s">
        <v>229</v>
      </c>
      <c r="M18" s="228">
        <v>25</v>
      </c>
      <c r="N18" s="228" t="s">
        <v>213</v>
      </c>
      <c r="O18" s="232">
        <v>25</v>
      </c>
      <c r="P18" s="228" t="s">
        <v>214</v>
      </c>
      <c r="Q18" s="228" t="s">
        <v>215</v>
      </c>
      <c r="R18" s="137" t="s">
        <v>195</v>
      </c>
      <c r="S18" s="233">
        <v>5268.25</v>
      </c>
      <c r="T18" s="234">
        <v>0</v>
      </c>
      <c r="U18" s="235" t="s">
        <v>194</v>
      </c>
      <c r="V18" s="233">
        <v>0</v>
      </c>
      <c r="W18" s="236">
        <f>ROUND(ROUND(T18,2)*ROUND(M18,3),2)</f>
        <v>0</v>
      </c>
      <c r="X18" s="236">
        <f>ROUND(W18*IF(UPPER(U18)="20%",20,1)*IF(UPPER(U18)="10%",10,1)*IF(UPPER(U18)="НДС не облагается",0,1)/100,2)</f>
        <v>0</v>
      </c>
      <c r="Y18" s="236">
        <f>ROUND(X18+W18,2)</f>
        <v>0</v>
      </c>
      <c r="Z18" s="237">
        <f>IF(T18&gt;IF(V18=0,T18,V18),1,0)</f>
        <v>0</v>
      </c>
      <c r="AA18" s="237">
        <f t="shared" si="0"/>
        <v>0</v>
      </c>
      <c r="AB18" s="237">
        <f t="shared" si="1"/>
        <v>0</v>
      </c>
      <c r="AC18" s="237">
        <f t="shared" si="2"/>
        <v>0</v>
      </c>
      <c r="AD18" s="238">
        <f t="shared" si="3"/>
        <v>0</v>
      </c>
      <c r="AE18" s="238">
        <f>IF(AND(E18="Да",OR(AND(F18 = "Да",ISBLANK(G18)),AND(F18 = "Да", G18 = "В соответствии с техническим заданием"),AND(F18 = "Нет",NOT(G18 = "В соответствии с техническим заданием")))),1,0)</f>
        <v>0</v>
      </c>
      <c r="AF18" s="239">
        <f>IF(AND(E18="Да",OR(AND(F18 = "Да",ISBLANK(H18)),AND(F18 = "Да", H18 = "В соответствии с техническим заданием"),AND(F18 = "Нет",NOT(H18 = "В соответствии с техническим заданием")))),1,0)</f>
        <v>0</v>
      </c>
      <c r="AG18" s="239">
        <f>IF(OR(AND(E18="Нет",F18="Нет"),AND(E18="Да",F18="Нет"),AND(E18="Да",F18="Да")),0,1)</f>
        <v>1</v>
      </c>
      <c r="AH18" s="239">
        <f>IF(AND(R18="Россия"),1,0)</f>
        <v>0</v>
      </c>
      <c r="AI18" s="239">
        <f>AA18*AH18</f>
        <v>0</v>
      </c>
    </row>
    <row r="19" spans="1:35" ht="50.1" customHeight="1" x14ac:dyDescent="0.25">
      <c r="A19" s="228" t="s">
        <v>232</v>
      </c>
      <c r="B19" s="228">
        <v>9</v>
      </c>
      <c r="C19" s="228">
        <v>52444</v>
      </c>
      <c r="D19" s="229" t="s">
        <v>233</v>
      </c>
      <c r="E19" s="230" t="s">
        <v>234</v>
      </c>
      <c r="F19" s="230" t="s">
        <v>195</v>
      </c>
      <c r="G19" s="230" t="s">
        <v>195</v>
      </c>
      <c r="H19" s="231" t="s">
        <v>195</v>
      </c>
      <c r="I19" s="230" t="s">
        <v>195</v>
      </c>
      <c r="J19" s="230" t="s">
        <v>195</v>
      </c>
      <c r="K19" s="228" t="s">
        <v>195</v>
      </c>
      <c r="L19" s="228" t="s">
        <v>212</v>
      </c>
      <c r="M19" s="228">
        <v>20</v>
      </c>
      <c r="N19" s="228" t="s">
        <v>213</v>
      </c>
      <c r="O19" s="232">
        <v>40</v>
      </c>
      <c r="P19" s="228" t="s">
        <v>214</v>
      </c>
      <c r="Q19" s="228" t="s">
        <v>215</v>
      </c>
      <c r="R19" s="137" t="s">
        <v>195</v>
      </c>
      <c r="S19" s="233">
        <v>15716.8</v>
      </c>
      <c r="T19" s="234">
        <v>0</v>
      </c>
      <c r="U19" s="235" t="s">
        <v>194</v>
      </c>
      <c r="V19" s="233">
        <v>0</v>
      </c>
      <c r="W19" s="236">
        <f>ROUND(ROUND(T19,2)*ROUND(M19,3),2)</f>
        <v>0</v>
      </c>
      <c r="X19" s="236">
        <f>ROUND(W19*IF(UPPER(U19)="20%",20,1)*IF(UPPER(U19)="10%",10,1)*IF(UPPER(U19)="НДС не облагается",0,1)/100,2)</f>
        <v>0</v>
      </c>
      <c r="Y19" s="236">
        <f>ROUND(X19+W19,2)</f>
        <v>0</v>
      </c>
      <c r="Z19" s="237">
        <f>IF(T19&gt;IF(V19=0,T19,V19),1,0)</f>
        <v>0</v>
      </c>
      <c r="AA19" s="237">
        <f t="shared" si="0"/>
        <v>0</v>
      </c>
      <c r="AB19" s="237">
        <f t="shared" si="1"/>
        <v>0</v>
      </c>
      <c r="AC19" s="237">
        <f t="shared" si="2"/>
        <v>0</v>
      </c>
      <c r="AD19" s="238">
        <f t="shared" si="3"/>
        <v>0</v>
      </c>
      <c r="AE19" s="238">
        <f>IF(AND(E19="Да",OR(AND(F19 = "Да",ISBLANK(G19)),AND(F19 = "Да", G19 = "В соответствии с техническим заданием"),AND(F19 = "Нет",NOT(G19 = "В соответствии с техническим заданием")))),1,0)</f>
        <v>0</v>
      </c>
      <c r="AF19" s="239">
        <f>IF(AND(E19="Да",OR(AND(F19 = "Да",ISBLANK(H19)),AND(F19 = "Да", H19 = "В соответствии с техническим заданием"),AND(F19 = "Нет",NOT(H19 = "В соответствии с техническим заданием")))),1,0)</f>
        <v>0</v>
      </c>
      <c r="AG19" s="239">
        <f>IF(OR(AND(E19="Нет",F19="Нет"),AND(E19="Да",F19="Нет"),AND(E19="Да",F19="Да")),0,1)</f>
        <v>1</v>
      </c>
      <c r="AH19" s="239">
        <f>IF(AND(R19="Россия"),1,0)</f>
        <v>0</v>
      </c>
      <c r="AI19" s="239">
        <f>AA19*AH19</f>
        <v>0</v>
      </c>
    </row>
    <row r="20" spans="1:35" ht="50.1" customHeight="1" x14ac:dyDescent="0.25">
      <c r="A20" s="228" t="s">
        <v>235</v>
      </c>
      <c r="B20" s="228">
        <v>10</v>
      </c>
      <c r="C20" s="228">
        <v>52444</v>
      </c>
      <c r="D20" s="229" t="s">
        <v>233</v>
      </c>
      <c r="E20" s="230" t="s">
        <v>234</v>
      </c>
      <c r="F20" s="230" t="s">
        <v>195</v>
      </c>
      <c r="G20" s="230" t="s">
        <v>195</v>
      </c>
      <c r="H20" s="231" t="s">
        <v>195</v>
      </c>
      <c r="I20" s="230" t="s">
        <v>195</v>
      </c>
      <c r="J20" s="230" t="s">
        <v>195</v>
      </c>
      <c r="K20" s="228" t="s">
        <v>195</v>
      </c>
      <c r="L20" s="228" t="s">
        <v>212</v>
      </c>
      <c r="M20" s="228">
        <v>20</v>
      </c>
      <c r="N20" s="228" t="s">
        <v>213</v>
      </c>
      <c r="O20" s="232">
        <v>40</v>
      </c>
      <c r="P20" s="228" t="s">
        <v>214</v>
      </c>
      <c r="Q20" s="228" t="s">
        <v>215</v>
      </c>
      <c r="R20" s="137" t="s">
        <v>195</v>
      </c>
      <c r="S20" s="233">
        <v>19600.2</v>
      </c>
      <c r="T20" s="234">
        <v>0</v>
      </c>
      <c r="U20" s="235" t="s">
        <v>194</v>
      </c>
      <c r="V20" s="233">
        <v>0</v>
      </c>
      <c r="W20" s="236">
        <f>ROUND(ROUND(T20,2)*ROUND(M20,3),2)</f>
        <v>0</v>
      </c>
      <c r="X20" s="236">
        <f>ROUND(W20*IF(UPPER(U20)="20%",20,1)*IF(UPPER(U20)="10%",10,1)*IF(UPPER(U20)="НДС не облагается",0,1)/100,2)</f>
        <v>0</v>
      </c>
      <c r="Y20" s="236">
        <f>ROUND(X20+W20,2)</f>
        <v>0</v>
      </c>
      <c r="Z20" s="237">
        <f>IF(T20&gt;IF(V20=0,T20,V20),1,0)</f>
        <v>0</v>
      </c>
      <c r="AA20" s="237">
        <f t="shared" si="0"/>
        <v>0</v>
      </c>
      <c r="AB20" s="237">
        <f t="shared" si="1"/>
        <v>0</v>
      </c>
      <c r="AC20" s="237">
        <f t="shared" si="2"/>
        <v>0</v>
      </c>
      <c r="AD20" s="238">
        <f t="shared" si="3"/>
        <v>0</v>
      </c>
      <c r="AE20" s="238">
        <f>IF(AND(E20="Да",OR(AND(F20 = "Да",ISBLANK(G20)),AND(F20 = "Да", G20 = "В соответствии с техническим заданием"),AND(F20 = "Нет",NOT(G20 = "В соответствии с техническим заданием")))),1,0)</f>
        <v>0</v>
      </c>
      <c r="AF20" s="239">
        <f>IF(AND(E20="Да",OR(AND(F20 = "Да",ISBLANK(H20)),AND(F20 = "Да", H20 = "В соответствии с техническим заданием"),AND(F20 = "Нет",NOT(H20 = "В соответствии с техническим заданием")))),1,0)</f>
        <v>0</v>
      </c>
      <c r="AG20" s="239">
        <f>IF(OR(AND(E20="Нет",F20="Нет"),AND(E20="Да",F20="Нет"),AND(E20="Да",F20="Да")),0,1)</f>
        <v>1</v>
      </c>
      <c r="AH20" s="239">
        <f>IF(AND(R20="Россия"),1,0)</f>
        <v>0</v>
      </c>
      <c r="AI20" s="239">
        <f>AA20*AH20</f>
        <v>0</v>
      </c>
    </row>
    <row r="21" spans="1:35" ht="50.1" customHeight="1" x14ac:dyDescent="0.25">
      <c r="A21" s="228" t="s">
        <v>236</v>
      </c>
      <c r="B21" s="228">
        <v>11</v>
      </c>
      <c r="C21" s="228">
        <v>40</v>
      </c>
      <c r="D21" s="229" t="s">
        <v>237</v>
      </c>
      <c r="E21" s="230" t="s">
        <v>234</v>
      </c>
      <c r="F21" s="230" t="s">
        <v>195</v>
      </c>
      <c r="G21" s="230" t="s">
        <v>195</v>
      </c>
      <c r="H21" s="231" t="s">
        <v>195</v>
      </c>
      <c r="I21" s="230" t="s">
        <v>195</v>
      </c>
      <c r="J21" s="230" t="s">
        <v>195</v>
      </c>
      <c r="K21" s="228" t="s">
        <v>195</v>
      </c>
      <c r="L21" s="228" t="s">
        <v>212</v>
      </c>
      <c r="M21" s="228">
        <v>10</v>
      </c>
      <c r="N21" s="228" t="s">
        <v>213</v>
      </c>
      <c r="O21" s="232">
        <v>10</v>
      </c>
      <c r="P21" s="228" t="s">
        <v>214</v>
      </c>
      <c r="Q21" s="228" t="s">
        <v>215</v>
      </c>
      <c r="R21" s="137" t="s">
        <v>195</v>
      </c>
      <c r="S21" s="233">
        <v>63513.3</v>
      </c>
      <c r="T21" s="234">
        <v>0</v>
      </c>
      <c r="U21" s="235" t="s">
        <v>194</v>
      </c>
      <c r="V21" s="233">
        <v>0</v>
      </c>
      <c r="W21" s="236">
        <f>ROUND(ROUND(T21,2)*ROUND(M21,3),2)</f>
        <v>0</v>
      </c>
      <c r="X21" s="236">
        <f>ROUND(W21*IF(UPPER(U21)="20%",20,1)*IF(UPPER(U21)="10%",10,1)*IF(UPPER(U21)="НДС не облагается",0,1)/100,2)</f>
        <v>0</v>
      </c>
      <c r="Y21" s="236">
        <f>ROUND(X21+W21,2)</f>
        <v>0</v>
      </c>
      <c r="Z21" s="237">
        <f>IF(T21&gt;IF(V21=0,T21,V21),1,0)</f>
        <v>0</v>
      </c>
      <c r="AA21" s="237">
        <f t="shared" si="0"/>
        <v>0</v>
      </c>
      <c r="AB21" s="237">
        <f t="shared" si="1"/>
        <v>0</v>
      </c>
      <c r="AC21" s="237">
        <f t="shared" si="2"/>
        <v>0</v>
      </c>
      <c r="AD21" s="238">
        <f t="shared" si="3"/>
        <v>0</v>
      </c>
      <c r="AE21" s="238">
        <f>IF(AND(E21="Да",OR(AND(F21 = "Да",ISBLANK(G21)),AND(F21 = "Да", G21 = "В соответствии с техническим заданием"),AND(F21 = "Нет",NOT(G21 = "В соответствии с техническим заданием")))),1,0)</f>
        <v>0</v>
      </c>
      <c r="AF21" s="239">
        <f>IF(AND(E21="Да",OR(AND(F21 = "Да",ISBLANK(H21)),AND(F21 = "Да", H21 = "В соответствии с техническим заданием"),AND(F21 = "Нет",NOT(H21 = "В соответствии с техническим заданием")))),1,0)</f>
        <v>0</v>
      </c>
      <c r="AG21" s="239">
        <f>IF(OR(AND(E21="Нет",F21="Нет"),AND(E21="Да",F21="Нет"),AND(E21="Да",F21="Да")),0,1)</f>
        <v>1</v>
      </c>
      <c r="AH21" s="239">
        <f>IF(AND(R21="Россия"),1,0)</f>
        <v>0</v>
      </c>
      <c r="AI21" s="239">
        <f>AA21*AH21</f>
        <v>0</v>
      </c>
    </row>
    <row r="22" spans="1:35" ht="50.1" customHeight="1" x14ac:dyDescent="0.25">
      <c r="A22" s="228" t="s">
        <v>238</v>
      </c>
      <c r="B22" s="228">
        <v>12</v>
      </c>
      <c r="C22" s="228">
        <v>38</v>
      </c>
      <c r="D22" s="229" t="s">
        <v>237</v>
      </c>
      <c r="E22" s="230" t="s">
        <v>234</v>
      </c>
      <c r="F22" s="230" t="s">
        <v>195</v>
      </c>
      <c r="G22" s="230" t="s">
        <v>195</v>
      </c>
      <c r="H22" s="231" t="s">
        <v>195</v>
      </c>
      <c r="I22" s="230" t="s">
        <v>195</v>
      </c>
      <c r="J22" s="230" t="s">
        <v>195</v>
      </c>
      <c r="K22" s="228" t="s">
        <v>195</v>
      </c>
      <c r="L22" s="228" t="s">
        <v>212</v>
      </c>
      <c r="M22" s="228">
        <v>10</v>
      </c>
      <c r="N22" s="228" t="s">
        <v>213</v>
      </c>
      <c r="O22" s="232">
        <v>10</v>
      </c>
      <c r="P22" s="228" t="s">
        <v>214</v>
      </c>
      <c r="Q22" s="228" t="s">
        <v>215</v>
      </c>
      <c r="R22" s="137" t="s">
        <v>195</v>
      </c>
      <c r="S22" s="233">
        <v>75727.5</v>
      </c>
      <c r="T22" s="234">
        <v>0</v>
      </c>
      <c r="U22" s="235" t="s">
        <v>194</v>
      </c>
      <c r="V22" s="233">
        <v>0</v>
      </c>
      <c r="W22" s="236">
        <f>ROUND(ROUND(T22,2)*ROUND(M22,3),2)</f>
        <v>0</v>
      </c>
      <c r="X22" s="236">
        <f>ROUND(W22*IF(UPPER(U22)="20%",20,1)*IF(UPPER(U22)="10%",10,1)*IF(UPPER(U22)="НДС не облагается",0,1)/100,2)</f>
        <v>0</v>
      </c>
      <c r="Y22" s="236">
        <f>ROUND(X22+W22,2)</f>
        <v>0</v>
      </c>
      <c r="Z22" s="237">
        <f>IF(T22&gt;IF(V22=0,T22,V22),1,0)</f>
        <v>0</v>
      </c>
      <c r="AA22" s="237">
        <f t="shared" si="0"/>
        <v>0</v>
      </c>
      <c r="AB22" s="237">
        <f t="shared" si="1"/>
        <v>0</v>
      </c>
      <c r="AC22" s="237">
        <f t="shared" si="2"/>
        <v>0</v>
      </c>
      <c r="AD22" s="238">
        <f t="shared" si="3"/>
        <v>0</v>
      </c>
      <c r="AE22" s="238">
        <f>IF(AND(E22="Да",OR(AND(F22 = "Да",ISBLANK(G22)),AND(F22 = "Да", G22 = "В соответствии с техническим заданием"),AND(F22 = "Нет",NOT(G22 = "В соответствии с техническим заданием")))),1,0)</f>
        <v>0</v>
      </c>
      <c r="AF22" s="239">
        <f>IF(AND(E22="Да",OR(AND(F22 = "Да",ISBLANK(H22)),AND(F22 = "Да", H22 = "В соответствии с техническим заданием"),AND(F22 = "Нет",NOT(H22 = "В соответствии с техническим заданием")))),1,0)</f>
        <v>0</v>
      </c>
      <c r="AG22" s="239">
        <f>IF(OR(AND(E22="Нет",F22="Нет"),AND(E22="Да",F22="Нет"),AND(E22="Да",F22="Да")),0,1)</f>
        <v>1</v>
      </c>
      <c r="AH22" s="239">
        <f>IF(AND(R22="Россия"),1,0)</f>
        <v>0</v>
      </c>
      <c r="AI22" s="239">
        <f>AA22*AH22</f>
        <v>0</v>
      </c>
    </row>
    <row r="23" spans="1:35" ht="50.1" customHeight="1" x14ac:dyDescent="0.25">
      <c r="A23" s="228" t="s">
        <v>239</v>
      </c>
      <c r="B23" s="228">
        <v>13</v>
      </c>
      <c r="C23" s="228">
        <v>180</v>
      </c>
      <c r="D23" s="229" t="s">
        <v>240</v>
      </c>
      <c r="E23" s="230" t="s">
        <v>234</v>
      </c>
      <c r="F23" s="230" t="s">
        <v>195</v>
      </c>
      <c r="G23" s="230" t="s">
        <v>195</v>
      </c>
      <c r="H23" s="231" t="s">
        <v>195</v>
      </c>
      <c r="I23" s="230" t="s">
        <v>195</v>
      </c>
      <c r="J23" s="230" t="s">
        <v>195</v>
      </c>
      <c r="K23" s="228" t="s">
        <v>195</v>
      </c>
      <c r="L23" s="228" t="s">
        <v>212</v>
      </c>
      <c r="M23" s="228">
        <v>80</v>
      </c>
      <c r="N23" s="228" t="s">
        <v>213</v>
      </c>
      <c r="O23" s="232">
        <v>80</v>
      </c>
      <c r="P23" s="228" t="s">
        <v>214</v>
      </c>
      <c r="Q23" s="228" t="s">
        <v>215</v>
      </c>
      <c r="R23" s="137" t="s">
        <v>195</v>
      </c>
      <c r="S23" s="233">
        <v>59072</v>
      </c>
      <c r="T23" s="234">
        <v>0</v>
      </c>
      <c r="U23" s="235" t="s">
        <v>194</v>
      </c>
      <c r="V23" s="233">
        <v>0</v>
      </c>
      <c r="W23" s="236">
        <f>ROUND(ROUND(T23,2)*ROUND(M23,3),2)</f>
        <v>0</v>
      </c>
      <c r="X23" s="236">
        <f>ROUND(W23*IF(UPPER(U23)="20%",20,1)*IF(UPPER(U23)="10%",10,1)*IF(UPPER(U23)="НДС не облагается",0,1)/100,2)</f>
        <v>0</v>
      </c>
      <c r="Y23" s="236">
        <f>ROUND(X23+W23,2)</f>
        <v>0</v>
      </c>
      <c r="Z23" s="237">
        <f>IF(T23&gt;IF(V23=0,T23,V23),1,0)</f>
        <v>0</v>
      </c>
      <c r="AA23" s="237">
        <f t="shared" si="0"/>
        <v>0</v>
      </c>
      <c r="AB23" s="237">
        <f t="shared" si="1"/>
        <v>0</v>
      </c>
      <c r="AC23" s="237">
        <f t="shared" si="2"/>
        <v>0</v>
      </c>
      <c r="AD23" s="238">
        <f t="shared" si="3"/>
        <v>0</v>
      </c>
      <c r="AE23" s="238">
        <f>IF(AND(E23="Да",OR(AND(F23 = "Да",ISBLANK(G23)),AND(F23 = "Да", G23 = "В соответствии с техническим заданием"),AND(F23 = "Нет",NOT(G23 = "В соответствии с техническим заданием")))),1,0)</f>
        <v>0</v>
      </c>
      <c r="AF23" s="239">
        <f>IF(AND(E23="Да",OR(AND(F23 = "Да",ISBLANK(H23)),AND(F23 = "Да", H23 = "В соответствии с техническим заданием"),AND(F23 = "Нет",NOT(H23 = "В соответствии с техническим заданием")))),1,0)</f>
        <v>0</v>
      </c>
      <c r="AG23" s="239">
        <f>IF(OR(AND(E23="Нет",F23="Нет"),AND(E23="Да",F23="Нет"),AND(E23="Да",F23="Да")),0,1)</f>
        <v>1</v>
      </c>
      <c r="AH23" s="239">
        <f>IF(AND(R23="Россия"),1,0)</f>
        <v>0</v>
      </c>
      <c r="AI23" s="239">
        <f>AA23*AH23</f>
        <v>0</v>
      </c>
    </row>
    <row r="24" spans="1:35" ht="50.1" customHeight="1" x14ac:dyDescent="0.25">
      <c r="A24" s="228" t="s">
        <v>241</v>
      </c>
      <c r="B24" s="228">
        <v>14</v>
      </c>
      <c r="C24" s="228">
        <v>33</v>
      </c>
      <c r="D24" s="229" t="s">
        <v>240</v>
      </c>
      <c r="E24" s="230" t="s">
        <v>234</v>
      </c>
      <c r="F24" s="230" t="s">
        <v>195</v>
      </c>
      <c r="G24" s="230" t="s">
        <v>195</v>
      </c>
      <c r="H24" s="231" t="s">
        <v>195</v>
      </c>
      <c r="I24" s="230" t="s">
        <v>195</v>
      </c>
      <c r="J24" s="230" t="s">
        <v>195</v>
      </c>
      <c r="K24" s="228" t="s">
        <v>195</v>
      </c>
      <c r="L24" s="228" t="s">
        <v>212</v>
      </c>
      <c r="M24" s="228">
        <v>35</v>
      </c>
      <c r="N24" s="228" t="s">
        <v>213</v>
      </c>
      <c r="O24" s="232">
        <v>35</v>
      </c>
      <c r="P24" s="228" t="s">
        <v>214</v>
      </c>
      <c r="Q24" s="228" t="s">
        <v>215</v>
      </c>
      <c r="R24" s="137" t="s">
        <v>195</v>
      </c>
      <c r="S24" s="233">
        <v>25844</v>
      </c>
      <c r="T24" s="234">
        <v>0</v>
      </c>
      <c r="U24" s="235" t="s">
        <v>194</v>
      </c>
      <c r="V24" s="233">
        <v>0</v>
      </c>
      <c r="W24" s="236">
        <f>ROUND(ROUND(T24,2)*ROUND(M24,3),2)</f>
        <v>0</v>
      </c>
      <c r="X24" s="236">
        <f>ROUND(W24*IF(UPPER(U24)="20%",20,1)*IF(UPPER(U24)="10%",10,1)*IF(UPPER(U24)="НДС не облагается",0,1)/100,2)</f>
        <v>0</v>
      </c>
      <c r="Y24" s="236">
        <f>ROUND(X24+W24,2)</f>
        <v>0</v>
      </c>
      <c r="Z24" s="237">
        <f>IF(T24&gt;IF(V24=0,T24,V24),1,0)</f>
        <v>0</v>
      </c>
      <c r="AA24" s="237">
        <f t="shared" si="0"/>
        <v>0</v>
      </c>
      <c r="AB24" s="237">
        <f t="shared" si="1"/>
        <v>0</v>
      </c>
      <c r="AC24" s="237">
        <f t="shared" si="2"/>
        <v>0</v>
      </c>
      <c r="AD24" s="238">
        <f t="shared" si="3"/>
        <v>0</v>
      </c>
      <c r="AE24" s="238">
        <f>IF(AND(E24="Да",OR(AND(F24 = "Да",ISBLANK(G24)),AND(F24 = "Да", G24 = "В соответствии с техническим заданием"),AND(F24 = "Нет",NOT(G24 = "В соответствии с техническим заданием")))),1,0)</f>
        <v>0</v>
      </c>
      <c r="AF24" s="239">
        <f>IF(AND(E24="Да",OR(AND(F24 = "Да",ISBLANK(H24)),AND(F24 = "Да", H24 = "В соответствии с техническим заданием"),AND(F24 = "Нет",NOT(H24 = "В соответствии с техническим заданием")))),1,0)</f>
        <v>0</v>
      </c>
      <c r="AG24" s="239">
        <f>IF(OR(AND(E24="Нет",F24="Нет"),AND(E24="Да",F24="Нет"),AND(E24="Да",F24="Да")),0,1)</f>
        <v>1</v>
      </c>
      <c r="AH24" s="239">
        <f>IF(AND(R24="Россия"),1,0)</f>
        <v>0</v>
      </c>
      <c r="AI24" s="239">
        <f>AA24*AH24</f>
        <v>0</v>
      </c>
    </row>
    <row r="25" spans="1:35" ht="50.1" customHeight="1" x14ac:dyDescent="0.25">
      <c r="A25" s="228" t="s">
        <v>242</v>
      </c>
      <c r="B25" s="228">
        <v>15</v>
      </c>
      <c r="C25" s="228">
        <v>19</v>
      </c>
      <c r="D25" s="229" t="s">
        <v>240</v>
      </c>
      <c r="E25" s="230" t="s">
        <v>234</v>
      </c>
      <c r="F25" s="230" t="s">
        <v>195</v>
      </c>
      <c r="G25" s="230" t="s">
        <v>195</v>
      </c>
      <c r="H25" s="231" t="s">
        <v>195</v>
      </c>
      <c r="I25" s="230" t="s">
        <v>195</v>
      </c>
      <c r="J25" s="230" t="s">
        <v>195</v>
      </c>
      <c r="K25" s="228" t="s">
        <v>195</v>
      </c>
      <c r="L25" s="228" t="s">
        <v>212</v>
      </c>
      <c r="M25" s="228">
        <v>37</v>
      </c>
      <c r="N25" s="228" t="s">
        <v>213</v>
      </c>
      <c r="O25" s="232">
        <v>37</v>
      </c>
      <c r="P25" s="228" t="s">
        <v>214</v>
      </c>
      <c r="Q25" s="228" t="s">
        <v>215</v>
      </c>
      <c r="R25" s="137" t="s">
        <v>195</v>
      </c>
      <c r="S25" s="233">
        <v>3551.63</v>
      </c>
      <c r="T25" s="234">
        <v>0</v>
      </c>
      <c r="U25" s="235" t="s">
        <v>194</v>
      </c>
      <c r="V25" s="233">
        <v>0</v>
      </c>
      <c r="W25" s="236">
        <f>ROUND(ROUND(T25,2)*ROUND(M25,3),2)</f>
        <v>0</v>
      </c>
      <c r="X25" s="236">
        <f>ROUND(W25*IF(UPPER(U25)="20%",20,1)*IF(UPPER(U25)="10%",10,1)*IF(UPPER(U25)="НДС не облагается",0,1)/100,2)</f>
        <v>0</v>
      </c>
      <c r="Y25" s="236">
        <f>ROUND(X25+W25,2)</f>
        <v>0</v>
      </c>
      <c r="Z25" s="237">
        <f>IF(T25&gt;IF(V25=0,T25,V25),1,0)</f>
        <v>0</v>
      </c>
      <c r="AA25" s="237">
        <f t="shared" si="0"/>
        <v>0</v>
      </c>
      <c r="AB25" s="237">
        <f t="shared" si="1"/>
        <v>0</v>
      </c>
      <c r="AC25" s="237">
        <f t="shared" si="2"/>
        <v>0</v>
      </c>
      <c r="AD25" s="238">
        <f t="shared" si="3"/>
        <v>0</v>
      </c>
      <c r="AE25" s="238">
        <f>IF(AND(E25="Да",OR(AND(F25 = "Да",ISBLANK(G25)),AND(F25 = "Да", G25 = "В соответствии с техническим заданием"),AND(F25 = "Нет",NOT(G25 = "В соответствии с техническим заданием")))),1,0)</f>
        <v>0</v>
      </c>
      <c r="AF25" s="239">
        <f>IF(AND(E25="Да",OR(AND(F25 = "Да",ISBLANK(H25)),AND(F25 = "Да", H25 = "В соответствии с техническим заданием"),AND(F25 = "Нет",NOT(H25 = "В соответствии с техническим заданием")))),1,0)</f>
        <v>0</v>
      </c>
      <c r="AG25" s="239">
        <f>IF(OR(AND(E25="Нет",F25="Нет"),AND(E25="Да",F25="Нет"),AND(E25="Да",F25="Да")),0,1)</f>
        <v>1</v>
      </c>
      <c r="AH25" s="239">
        <f>IF(AND(R25="Россия"),1,0)</f>
        <v>0</v>
      </c>
      <c r="AI25" s="239">
        <f>AA25*AH25</f>
        <v>0</v>
      </c>
    </row>
    <row r="26" spans="1:35" ht="50.1" customHeight="1" x14ac:dyDescent="0.25">
      <c r="A26" s="228" t="s">
        <v>243</v>
      </c>
      <c r="B26" s="228">
        <v>16</v>
      </c>
      <c r="C26" s="228">
        <v>21</v>
      </c>
      <c r="D26" s="229" t="s">
        <v>240</v>
      </c>
      <c r="E26" s="230" t="s">
        <v>234</v>
      </c>
      <c r="F26" s="230" t="s">
        <v>195</v>
      </c>
      <c r="G26" s="230" t="s">
        <v>195</v>
      </c>
      <c r="H26" s="231" t="s">
        <v>195</v>
      </c>
      <c r="I26" s="230" t="s">
        <v>195</v>
      </c>
      <c r="J26" s="230" t="s">
        <v>195</v>
      </c>
      <c r="K26" s="228" t="s">
        <v>195</v>
      </c>
      <c r="L26" s="228" t="s">
        <v>212</v>
      </c>
      <c r="M26" s="228">
        <v>32</v>
      </c>
      <c r="N26" s="228" t="s">
        <v>213</v>
      </c>
      <c r="O26" s="232">
        <v>37</v>
      </c>
      <c r="P26" s="228" t="s">
        <v>214</v>
      </c>
      <c r="Q26" s="228" t="s">
        <v>215</v>
      </c>
      <c r="R26" s="137" t="s">
        <v>195</v>
      </c>
      <c r="S26" s="233">
        <v>3101.76</v>
      </c>
      <c r="T26" s="234">
        <v>0</v>
      </c>
      <c r="U26" s="235" t="s">
        <v>194</v>
      </c>
      <c r="V26" s="233">
        <v>0</v>
      </c>
      <c r="W26" s="236">
        <f>ROUND(ROUND(T26,2)*ROUND(M26,3),2)</f>
        <v>0</v>
      </c>
      <c r="X26" s="236">
        <f>ROUND(W26*IF(UPPER(U26)="20%",20,1)*IF(UPPER(U26)="10%",10,1)*IF(UPPER(U26)="НДС не облагается",0,1)/100,2)</f>
        <v>0</v>
      </c>
      <c r="Y26" s="236">
        <f>ROUND(X26+W26,2)</f>
        <v>0</v>
      </c>
      <c r="Z26" s="237">
        <f>IF(T26&gt;IF(V26=0,T26,V26),1,0)</f>
        <v>0</v>
      </c>
      <c r="AA26" s="237">
        <f t="shared" si="0"/>
        <v>0</v>
      </c>
      <c r="AB26" s="237">
        <f t="shared" si="1"/>
        <v>0</v>
      </c>
      <c r="AC26" s="237">
        <f t="shared" si="2"/>
        <v>0</v>
      </c>
      <c r="AD26" s="238">
        <f t="shared" si="3"/>
        <v>0</v>
      </c>
      <c r="AE26" s="238">
        <f>IF(AND(E26="Да",OR(AND(F26 = "Да",ISBLANK(G26)),AND(F26 = "Да", G26 = "В соответствии с техническим заданием"),AND(F26 = "Нет",NOT(G26 = "В соответствии с техническим заданием")))),1,0)</f>
        <v>0</v>
      </c>
      <c r="AF26" s="239">
        <f>IF(AND(E26="Да",OR(AND(F26 = "Да",ISBLANK(H26)),AND(F26 = "Да", H26 = "В соответствии с техническим заданием"),AND(F26 = "Нет",NOT(H26 = "В соответствии с техническим заданием")))),1,0)</f>
        <v>0</v>
      </c>
      <c r="AG26" s="239">
        <f>IF(OR(AND(E26="Нет",F26="Нет"),AND(E26="Да",F26="Нет"),AND(E26="Да",F26="Да")),0,1)</f>
        <v>1</v>
      </c>
      <c r="AH26" s="239">
        <f>IF(AND(R26="Россия"),1,0)</f>
        <v>0</v>
      </c>
      <c r="AI26" s="239">
        <f>AA26*AH26</f>
        <v>0</v>
      </c>
    </row>
    <row r="27" spans="1:35" ht="50.1" customHeight="1" x14ac:dyDescent="0.25">
      <c r="A27" s="228" t="s">
        <v>244</v>
      </c>
      <c r="B27" s="228">
        <v>17</v>
      </c>
      <c r="C27" s="228">
        <v>3</v>
      </c>
      <c r="D27" s="229" t="s">
        <v>245</v>
      </c>
      <c r="E27" s="230" t="s">
        <v>234</v>
      </c>
      <c r="F27" s="230" t="s">
        <v>195</v>
      </c>
      <c r="G27" s="230" t="s">
        <v>195</v>
      </c>
      <c r="H27" s="231" t="s">
        <v>195</v>
      </c>
      <c r="I27" s="230" t="s">
        <v>195</v>
      </c>
      <c r="J27" s="230" t="s">
        <v>195</v>
      </c>
      <c r="K27" s="228" t="s">
        <v>195</v>
      </c>
      <c r="L27" s="228" t="s">
        <v>212</v>
      </c>
      <c r="M27" s="228">
        <v>120</v>
      </c>
      <c r="N27" s="228" t="s">
        <v>213</v>
      </c>
      <c r="O27" s="232">
        <v>120</v>
      </c>
      <c r="P27" s="228" t="s">
        <v>214</v>
      </c>
      <c r="Q27" s="228" t="s">
        <v>215</v>
      </c>
      <c r="R27" s="137" t="s">
        <v>195</v>
      </c>
      <c r="S27" s="233">
        <v>2260.8000000000002</v>
      </c>
      <c r="T27" s="234">
        <v>0</v>
      </c>
      <c r="U27" s="235" t="s">
        <v>194</v>
      </c>
      <c r="V27" s="233">
        <v>0</v>
      </c>
      <c r="W27" s="236">
        <f>ROUND(ROUND(T27,2)*ROUND(M27,3),2)</f>
        <v>0</v>
      </c>
      <c r="X27" s="236">
        <f>ROUND(W27*IF(UPPER(U27)="20%",20,1)*IF(UPPER(U27)="10%",10,1)*IF(UPPER(U27)="НДС не облагается",0,1)/100,2)</f>
        <v>0</v>
      </c>
      <c r="Y27" s="236">
        <f>ROUND(X27+W27,2)</f>
        <v>0</v>
      </c>
      <c r="Z27" s="237">
        <f>IF(T27&gt;IF(V27=0,T27,V27),1,0)</f>
        <v>0</v>
      </c>
      <c r="AA27" s="237">
        <f t="shared" si="0"/>
        <v>0</v>
      </c>
      <c r="AB27" s="237">
        <f t="shared" si="1"/>
        <v>0</v>
      </c>
      <c r="AC27" s="237">
        <f t="shared" si="2"/>
        <v>0</v>
      </c>
      <c r="AD27" s="238">
        <f t="shared" si="3"/>
        <v>0</v>
      </c>
      <c r="AE27" s="238">
        <f>IF(AND(E27="Да",OR(AND(F27 = "Да",ISBLANK(G27)),AND(F27 = "Да", G27 = "В соответствии с техническим заданием"),AND(F27 = "Нет",NOT(G27 = "В соответствии с техническим заданием")))),1,0)</f>
        <v>0</v>
      </c>
      <c r="AF27" s="239">
        <f>IF(AND(E27="Да",OR(AND(F27 = "Да",ISBLANK(H27)),AND(F27 = "Да", H27 = "В соответствии с техническим заданием"),AND(F27 = "Нет",NOT(H27 = "В соответствии с техническим заданием")))),1,0)</f>
        <v>0</v>
      </c>
      <c r="AG27" s="239">
        <f>IF(OR(AND(E27="Нет",F27="Нет"),AND(E27="Да",F27="Нет"),AND(E27="Да",F27="Да")),0,1)</f>
        <v>1</v>
      </c>
      <c r="AH27" s="239">
        <f>IF(AND(R27="Россия"),1,0)</f>
        <v>0</v>
      </c>
      <c r="AI27" s="239">
        <f>AA27*AH27</f>
        <v>0</v>
      </c>
    </row>
    <row r="28" spans="1:35" ht="50.1" customHeight="1" x14ac:dyDescent="0.25">
      <c r="A28" s="228" t="s">
        <v>246</v>
      </c>
      <c r="B28" s="228">
        <v>18</v>
      </c>
      <c r="C28" s="228">
        <v>8</v>
      </c>
      <c r="D28" s="229" t="s">
        <v>245</v>
      </c>
      <c r="E28" s="230" t="s">
        <v>234</v>
      </c>
      <c r="F28" s="230" t="s">
        <v>195</v>
      </c>
      <c r="G28" s="230" t="s">
        <v>195</v>
      </c>
      <c r="H28" s="231" t="s">
        <v>195</v>
      </c>
      <c r="I28" s="230" t="s">
        <v>195</v>
      </c>
      <c r="J28" s="230" t="s">
        <v>195</v>
      </c>
      <c r="K28" s="228" t="s">
        <v>195</v>
      </c>
      <c r="L28" s="228" t="s">
        <v>212</v>
      </c>
      <c r="M28" s="228">
        <v>80</v>
      </c>
      <c r="N28" s="228" t="s">
        <v>213</v>
      </c>
      <c r="O28" s="232">
        <v>80</v>
      </c>
      <c r="P28" s="228" t="s">
        <v>214</v>
      </c>
      <c r="Q28" s="228" t="s">
        <v>215</v>
      </c>
      <c r="R28" s="137" t="s">
        <v>195</v>
      </c>
      <c r="S28" s="233">
        <v>1900.8</v>
      </c>
      <c r="T28" s="234">
        <v>0</v>
      </c>
      <c r="U28" s="235" t="s">
        <v>194</v>
      </c>
      <c r="V28" s="233">
        <v>0</v>
      </c>
      <c r="W28" s="236">
        <f>ROUND(ROUND(T28,2)*ROUND(M28,3),2)</f>
        <v>0</v>
      </c>
      <c r="X28" s="236">
        <f>ROUND(W28*IF(UPPER(U28)="20%",20,1)*IF(UPPER(U28)="10%",10,1)*IF(UPPER(U28)="НДС не облагается",0,1)/100,2)</f>
        <v>0</v>
      </c>
      <c r="Y28" s="236">
        <f>ROUND(X28+W28,2)</f>
        <v>0</v>
      </c>
      <c r="Z28" s="237">
        <f>IF(T28&gt;IF(V28=0,T28,V28),1,0)</f>
        <v>0</v>
      </c>
      <c r="AA28" s="237">
        <f t="shared" si="0"/>
        <v>0</v>
      </c>
      <c r="AB28" s="237">
        <f t="shared" si="1"/>
        <v>0</v>
      </c>
      <c r="AC28" s="237">
        <f t="shared" si="2"/>
        <v>0</v>
      </c>
      <c r="AD28" s="238">
        <f t="shared" si="3"/>
        <v>0</v>
      </c>
      <c r="AE28" s="238">
        <f>IF(AND(E28="Да",OR(AND(F28 = "Да",ISBLANK(G28)),AND(F28 = "Да", G28 = "В соответствии с техническим заданием"),AND(F28 = "Нет",NOT(G28 = "В соответствии с техническим заданием")))),1,0)</f>
        <v>0</v>
      </c>
      <c r="AF28" s="239">
        <f>IF(AND(E28="Да",OR(AND(F28 = "Да",ISBLANK(H28)),AND(F28 = "Да", H28 = "В соответствии с техническим заданием"),AND(F28 = "Нет",NOT(H28 = "В соответствии с техническим заданием")))),1,0)</f>
        <v>0</v>
      </c>
      <c r="AG28" s="239">
        <f>IF(OR(AND(E28="Нет",F28="Нет"),AND(E28="Да",F28="Нет"),AND(E28="Да",F28="Да")),0,1)</f>
        <v>1</v>
      </c>
      <c r="AH28" s="239">
        <f>IF(AND(R28="Россия"),1,0)</f>
        <v>0</v>
      </c>
      <c r="AI28" s="239">
        <f>AA28*AH28</f>
        <v>0</v>
      </c>
    </row>
    <row r="29" spans="1:35" ht="50.1" customHeight="1" x14ac:dyDescent="0.25">
      <c r="A29" s="228" t="s">
        <v>247</v>
      </c>
      <c r="B29" s="228">
        <v>19</v>
      </c>
      <c r="C29" s="228">
        <v>11</v>
      </c>
      <c r="D29" s="229" t="s">
        <v>245</v>
      </c>
      <c r="E29" s="230" t="s">
        <v>234</v>
      </c>
      <c r="F29" s="230" t="s">
        <v>195</v>
      </c>
      <c r="G29" s="230" t="s">
        <v>195</v>
      </c>
      <c r="H29" s="231" t="s">
        <v>195</v>
      </c>
      <c r="I29" s="230" t="s">
        <v>195</v>
      </c>
      <c r="J29" s="230" t="s">
        <v>195</v>
      </c>
      <c r="K29" s="228" t="s">
        <v>195</v>
      </c>
      <c r="L29" s="228" t="s">
        <v>212</v>
      </c>
      <c r="M29" s="228">
        <v>40</v>
      </c>
      <c r="N29" s="228" t="s">
        <v>213</v>
      </c>
      <c r="O29" s="232">
        <v>40</v>
      </c>
      <c r="P29" s="228" t="s">
        <v>214</v>
      </c>
      <c r="Q29" s="228" t="s">
        <v>215</v>
      </c>
      <c r="R29" s="137" t="s">
        <v>195</v>
      </c>
      <c r="S29" s="233">
        <v>1255.2</v>
      </c>
      <c r="T29" s="234">
        <v>0</v>
      </c>
      <c r="U29" s="235" t="s">
        <v>194</v>
      </c>
      <c r="V29" s="233">
        <v>0</v>
      </c>
      <c r="W29" s="236">
        <f>ROUND(ROUND(T29,2)*ROUND(M29,3),2)</f>
        <v>0</v>
      </c>
      <c r="X29" s="236">
        <f>ROUND(W29*IF(UPPER(U29)="20%",20,1)*IF(UPPER(U29)="10%",10,1)*IF(UPPER(U29)="НДС не облагается",0,1)/100,2)</f>
        <v>0</v>
      </c>
      <c r="Y29" s="236">
        <f>ROUND(X29+W29,2)</f>
        <v>0</v>
      </c>
      <c r="Z29" s="237">
        <f>IF(T29&gt;IF(V29=0,T29,V29),1,0)</f>
        <v>0</v>
      </c>
      <c r="AA29" s="237">
        <f t="shared" si="0"/>
        <v>0</v>
      </c>
      <c r="AB29" s="237">
        <f t="shared" si="1"/>
        <v>0</v>
      </c>
      <c r="AC29" s="237">
        <f t="shared" si="2"/>
        <v>0</v>
      </c>
      <c r="AD29" s="238">
        <f t="shared" si="3"/>
        <v>0</v>
      </c>
      <c r="AE29" s="238">
        <f>IF(AND(E29="Да",OR(AND(F29 = "Да",ISBLANK(G29)),AND(F29 = "Да", G29 = "В соответствии с техническим заданием"),AND(F29 = "Нет",NOT(G29 = "В соответствии с техническим заданием")))),1,0)</f>
        <v>0</v>
      </c>
      <c r="AF29" s="239">
        <f>IF(AND(E29="Да",OR(AND(F29 = "Да",ISBLANK(H29)),AND(F29 = "Да", H29 = "В соответствии с техническим заданием"),AND(F29 = "Нет",NOT(H29 = "В соответствии с техническим заданием")))),1,0)</f>
        <v>0</v>
      </c>
      <c r="AG29" s="239">
        <f>IF(OR(AND(E29="Нет",F29="Нет"),AND(E29="Да",F29="Нет"),AND(E29="Да",F29="Да")),0,1)</f>
        <v>1</v>
      </c>
      <c r="AH29" s="239">
        <f>IF(AND(R29="Россия"),1,0)</f>
        <v>0</v>
      </c>
      <c r="AI29" s="239">
        <f>AA29*AH29</f>
        <v>0</v>
      </c>
    </row>
    <row r="30" spans="1:35" ht="50.1" customHeight="1" x14ac:dyDescent="0.25">
      <c r="A30" s="228" t="s">
        <v>248</v>
      </c>
      <c r="B30" s="228">
        <v>20</v>
      </c>
      <c r="C30" s="228">
        <v>91</v>
      </c>
      <c r="D30" s="229" t="s">
        <v>249</v>
      </c>
      <c r="E30" s="230" t="s">
        <v>234</v>
      </c>
      <c r="F30" s="230" t="s">
        <v>195</v>
      </c>
      <c r="G30" s="230" t="s">
        <v>195</v>
      </c>
      <c r="H30" s="231" t="s">
        <v>195</v>
      </c>
      <c r="I30" s="230" t="s">
        <v>195</v>
      </c>
      <c r="J30" s="230" t="s">
        <v>195</v>
      </c>
      <c r="K30" s="228" t="s">
        <v>195</v>
      </c>
      <c r="L30" s="228" t="s">
        <v>212</v>
      </c>
      <c r="M30" s="228">
        <v>45</v>
      </c>
      <c r="N30" s="228" t="s">
        <v>213</v>
      </c>
      <c r="O30" s="232">
        <v>45</v>
      </c>
      <c r="P30" s="228" t="s">
        <v>214</v>
      </c>
      <c r="Q30" s="228" t="s">
        <v>215</v>
      </c>
      <c r="R30" s="137" t="s">
        <v>195</v>
      </c>
      <c r="S30" s="233">
        <v>1538.1</v>
      </c>
      <c r="T30" s="234">
        <v>0</v>
      </c>
      <c r="U30" s="235" t="s">
        <v>194</v>
      </c>
      <c r="V30" s="233">
        <v>0</v>
      </c>
      <c r="W30" s="236">
        <f>ROUND(ROUND(T30,2)*ROUND(M30,3),2)</f>
        <v>0</v>
      </c>
      <c r="X30" s="236">
        <f>ROUND(W30*IF(UPPER(U30)="20%",20,1)*IF(UPPER(U30)="10%",10,1)*IF(UPPER(U30)="НДС не облагается",0,1)/100,2)</f>
        <v>0</v>
      </c>
      <c r="Y30" s="236">
        <f>ROUND(X30+W30,2)</f>
        <v>0</v>
      </c>
      <c r="Z30" s="237">
        <f>IF(T30&gt;IF(V30=0,T30,V30),1,0)</f>
        <v>0</v>
      </c>
      <c r="AA30" s="237">
        <f t="shared" si="0"/>
        <v>0</v>
      </c>
      <c r="AB30" s="237">
        <f t="shared" si="1"/>
        <v>0</v>
      </c>
      <c r="AC30" s="237">
        <f t="shared" si="2"/>
        <v>0</v>
      </c>
      <c r="AD30" s="238">
        <f t="shared" si="3"/>
        <v>0</v>
      </c>
      <c r="AE30" s="238">
        <f>IF(AND(E30="Да",OR(AND(F30 = "Да",ISBLANK(G30)),AND(F30 = "Да", G30 = "В соответствии с техническим заданием"),AND(F30 = "Нет",NOT(G30 = "В соответствии с техническим заданием")))),1,0)</f>
        <v>0</v>
      </c>
      <c r="AF30" s="239">
        <f>IF(AND(E30="Да",OR(AND(F30 = "Да",ISBLANK(H30)),AND(F30 = "Да", H30 = "В соответствии с техническим заданием"),AND(F30 = "Нет",NOT(H30 = "В соответствии с техническим заданием")))),1,0)</f>
        <v>0</v>
      </c>
      <c r="AG30" s="239">
        <f>IF(OR(AND(E30="Нет",F30="Нет"),AND(E30="Да",F30="Нет"),AND(E30="Да",F30="Да")),0,1)</f>
        <v>1</v>
      </c>
      <c r="AH30" s="239">
        <f>IF(AND(R30="Россия"),1,0)</f>
        <v>0</v>
      </c>
      <c r="AI30" s="239">
        <f>AA30*AH30</f>
        <v>0</v>
      </c>
    </row>
    <row r="31" spans="1:35" ht="50.1" customHeight="1" x14ac:dyDescent="0.25">
      <c r="A31" s="228" t="s">
        <v>250</v>
      </c>
      <c r="B31" s="228">
        <v>21</v>
      </c>
      <c r="C31" s="228">
        <v>77</v>
      </c>
      <c r="D31" s="229" t="s">
        <v>249</v>
      </c>
      <c r="E31" s="230" t="s">
        <v>234</v>
      </c>
      <c r="F31" s="230" t="s">
        <v>195</v>
      </c>
      <c r="G31" s="230" t="s">
        <v>195</v>
      </c>
      <c r="H31" s="231" t="s">
        <v>195</v>
      </c>
      <c r="I31" s="230" t="s">
        <v>195</v>
      </c>
      <c r="J31" s="230" t="s">
        <v>195</v>
      </c>
      <c r="K31" s="228" t="s">
        <v>195</v>
      </c>
      <c r="L31" s="228" t="s">
        <v>212</v>
      </c>
      <c r="M31" s="228">
        <v>45</v>
      </c>
      <c r="N31" s="228" t="s">
        <v>213</v>
      </c>
      <c r="O31" s="232">
        <v>45</v>
      </c>
      <c r="P31" s="228" t="s">
        <v>214</v>
      </c>
      <c r="Q31" s="228" t="s">
        <v>215</v>
      </c>
      <c r="R31" s="137" t="s">
        <v>195</v>
      </c>
      <c r="S31" s="233">
        <v>1821.15</v>
      </c>
      <c r="T31" s="234">
        <v>0</v>
      </c>
      <c r="U31" s="235" t="s">
        <v>194</v>
      </c>
      <c r="V31" s="233">
        <v>0</v>
      </c>
      <c r="W31" s="236">
        <f>ROUND(ROUND(T31,2)*ROUND(M31,3),2)</f>
        <v>0</v>
      </c>
      <c r="X31" s="236">
        <f>ROUND(W31*IF(UPPER(U31)="20%",20,1)*IF(UPPER(U31)="10%",10,1)*IF(UPPER(U31)="НДС не облагается",0,1)/100,2)</f>
        <v>0</v>
      </c>
      <c r="Y31" s="236">
        <f>ROUND(X31+W31,2)</f>
        <v>0</v>
      </c>
      <c r="Z31" s="237">
        <f>IF(T31&gt;IF(V31=0,T31,V31),1,0)</f>
        <v>0</v>
      </c>
      <c r="AA31" s="237">
        <f t="shared" si="0"/>
        <v>0</v>
      </c>
      <c r="AB31" s="237">
        <f t="shared" si="1"/>
        <v>0</v>
      </c>
      <c r="AC31" s="237">
        <f t="shared" si="2"/>
        <v>0</v>
      </c>
      <c r="AD31" s="238">
        <f t="shared" si="3"/>
        <v>0</v>
      </c>
      <c r="AE31" s="238">
        <f>IF(AND(E31="Да",OR(AND(F31 = "Да",ISBLANK(G31)),AND(F31 = "Да", G31 = "В соответствии с техническим заданием"),AND(F31 = "Нет",NOT(G31 = "В соответствии с техническим заданием")))),1,0)</f>
        <v>0</v>
      </c>
      <c r="AF31" s="239">
        <f>IF(AND(E31="Да",OR(AND(F31 = "Да",ISBLANK(H31)),AND(F31 = "Да", H31 = "В соответствии с техническим заданием"),AND(F31 = "Нет",NOT(H31 = "В соответствии с техническим заданием")))),1,0)</f>
        <v>0</v>
      </c>
      <c r="AG31" s="239">
        <f>IF(OR(AND(E31="Нет",F31="Нет"),AND(E31="Да",F31="Нет"),AND(E31="Да",F31="Да")),0,1)</f>
        <v>1</v>
      </c>
      <c r="AH31" s="239">
        <f>IF(AND(R31="Россия"),1,0)</f>
        <v>0</v>
      </c>
      <c r="AI31" s="239">
        <f>AA31*AH31</f>
        <v>0</v>
      </c>
    </row>
    <row r="32" spans="1:35" ht="50.1" customHeight="1" x14ac:dyDescent="0.25">
      <c r="A32" s="228" t="s">
        <v>251</v>
      </c>
      <c r="B32" s="228">
        <v>22</v>
      </c>
      <c r="C32" s="228">
        <v>51</v>
      </c>
      <c r="D32" s="229" t="s">
        <v>249</v>
      </c>
      <c r="E32" s="230" t="s">
        <v>234</v>
      </c>
      <c r="F32" s="230" t="s">
        <v>195</v>
      </c>
      <c r="G32" s="230" t="s">
        <v>195</v>
      </c>
      <c r="H32" s="231" t="s">
        <v>195</v>
      </c>
      <c r="I32" s="230" t="s">
        <v>195</v>
      </c>
      <c r="J32" s="230" t="s">
        <v>195</v>
      </c>
      <c r="K32" s="228" t="s">
        <v>195</v>
      </c>
      <c r="L32" s="228" t="s">
        <v>212</v>
      </c>
      <c r="M32" s="228">
        <v>45</v>
      </c>
      <c r="N32" s="228" t="s">
        <v>213</v>
      </c>
      <c r="O32" s="232">
        <v>45</v>
      </c>
      <c r="P32" s="228" t="s">
        <v>214</v>
      </c>
      <c r="Q32" s="228" t="s">
        <v>215</v>
      </c>
      <c r="R32" s="137" t="s">
        <v>195</v>
      </c>
      <c r="S32" s="233">
        <v>2425.9499999999998</v>
      </c>
      <c r="T32" s="234">
        <v>0</v>
      </c>
      <c r="U32" s="235" t="s">
        <v>194</v>
      </c>
      <c r="V32" s="233">
        <v>0</v>
      </c>
      <c r="W32" s="236">
        <f>ROUND(ROUND(T32,2)*ROUND(M32,3),2)</f>
        <v>0</v>
      </c>
      <c r="X32" s="236">
        <f>ROUND(W32*IF(UPPER(U32)="20%",20,1)*IF(UPPER(U32)="10%",10,1)*IF(UPPER(U32)="НДС не облагается",0,1)/100,2)</f>
        <v>0</v>
      </c>
      <c r="Y32" s="236">
        <f>ROUND(X32+W32,2)</f>
        <v>0</v>
      </c>
      <c r="Z32" s="237">
        <f>IF(T32&gt;IF(V32=0,T32,V32),1,0)</f>
        <v>0</v>
      </c>
      <c r="AA32" s="237">
        <f t="shared" si="0"/>
        <v>0</v>
      </c>
      <c r="AB32" s="237">
        <f t="shared" si="1"/>
        <v>0</v>
      </c>
      <c r="AC32" s="237">
        <f t="shared" si="2"/>
        <v>0</v>
      </c>
      <c r="AD32" s="238">
        <f t="shared" si="3"/>
        <v>0</v>
      </c>
      <c r="AE32" s="238">
        <f>IF(AND(E32="Да",OR(AND(F32 = "Да",ISBLANK(G32)),AND(F32 = "Да", G32 = "В соответствии с техническим заданием"),AND(F32 = "Нет",NOT(G32 = "В соответствии с техническим заданием")))),1,0)</f>
        <v>0</v>
      </c>
      <c r="AF32" s="239">
        <f>IF(AND(E32="Да",OR(AND(F32 = "Да",ISBLANK(H32)),AND(F32 = "Да", H32 = "В соответствии с техническим заданием"),AND(F32 = "Нет",NOT(H32 = "В соответствии с техническим заданием")))),1,0)</f>
        <v>0</v>
      </c>
      <c r="AG32" s="239">
        <f>IF(OR(AND(E32="Нет",F32="Нет"),AND(E32="Да",F32="Нет"),AND(E32="Да",F32="Да")),0,1)</f>
        <v>1</v>
      </c>
      <c r="AH32" s="239">
        <f>IF(AND(R32="Россия"),1,0)</f>
        <v>0</v>
      </c>
      <c r="AI32" s="239">
        <f>AA32*AH32</f>
        <v>0</v>
      </c>
    </row>
    <row r="33" spans="1:35" ht="50.1" customHeight="1" x14ac:dyDescent="0.25">
      <c r="A33" s="228" t="s">
        <v>252</v>
      </c>
      <c r="B33" s="228">
        <v>23</v>
      </c>
      <c r="C33" s="228">
        <v>4</v>
      </c>
      <c r="D33" s="229" t="s">
        <v>253</v>
      </c>
      <c r="E33" s="230" t="s">
        <v>70</v>
      </c>
      <c r="F33" s="230" t="s">
        <v>195</v>
      </c>
      <c r="G33" s="230" t="s">
        <v>195</v>
      </c>
      <c r="H33" s="231" t="s">
        <v>195</v>
      </c>
      <c r="I33" s="230" t="s">
        <v>195</v>
      </c>
      <c r="J33" s="230" t="s">
        <v>195</v>
      </c>
      <c r="K33" s="228" t="s">
        <v>195</v>
      </c>
      <c r="L33" s="228" t="s">
        <v>212</v>
      </c>
      <c r="M33" s="228">
        <v>10</v>
      </c>
      <c r="N33" s="228" t="s">
        <v>213</v>
      </c>
      <c r="O33" s="232">
        <v>10</v>
      </c>
      <c r="P33" s="228" t="s">
        <v>214</v>
      </c>
      <c r="Q33" s="228" t="s">
        <v>215</v>
      </c>
      <c r="R33" s="137" t="s">
        <v>195</v>
      </c>
      <c r="S33" s="233">
        <v>454.2</v>
      </c>
      <c r="T33" s="234">
        <v>0</v>
      </c>
      <c r="U33" s="235" t="s">
        <v>194</v>
      </c>
      <c r="V33" s="233">
        <v>0</v>
      </c>
      <c r="W33" s="236">
        <f>ROUND(ROUND(T33,2)*ROUND(M33,3),2)</f>
        <v>0</v>
      </c>
      <c r="X33" s="236">
        <f>ROUND(W33*IF(UPPER(U33)="20%",20,1)*IF(UPPER(U33)="10%",10,1)*IF(UPPER(U33)="НДС не облагается",0,1)/100,2)</f>
        <v>0</v>
      </c>
      <c r="Y33" s="236">
        <f>ROUND(X33+W33,2)</f>
        <v>0</v>
      </c>
      <c r="Z33" s="237">
        <f>IF(T33&gt;IF(V33=0,T33,V33),1,0)</f>
        <v>0</v>
      </c>
      <c r="AA33" s="237">
        <f t="shared" si="0"/>
        <v>0</v>
      </c>
      <c r="AB33" s="237">
        <f t="shared" si="1"/>
        <v>0</v>
      </c>
      <c r="AC33" s="237">
        <f t="shared" si="2"/>
        <v>0</v>
      </c>
      <c r="AD33" s="238">
        <f t="shared" si="3"/>
        <v>0</v>
      </c>
      <c r="AE33" s="238">
        <f>IF(AND(E33="Да",OR(AND(F33 = "Да",ISBLANK(G33)),AND(F33 = "Да", G33 = "В соответствии с техническим заданием"),AND(F33 = "Нет",NOT(G33 = "В соответствии с техническим заданием")))),1,0)</f>
        <v>0</v>
      </c>
      <c r="AF33" s="239">
        <f>IF(AND(E33="Да",OR(AND(F33 = "Да",ISBLANK(H33)),AND(F33 = "Да", H33 = "В соответствии с техническим заданием"),AND(F33 = "Нет",NOT(H33 = "В соответствии с техническим заданием")))),1,0)</f>
        <v>0</v>
      </c>
      <c r="AG33" s="239">
        <f>IF(OR(AND(E33="Нет",F33="Нет"),AND(E33="Да",F33="Нет"),AND(E33="Да",F33="Да")),0,1)</f>
        <v>1</v>
      </c>
      <c r="AH33" s="239">
        <f>IF(AND(R33="Россия"),1,0)</f>
        <v>0</v>
      </c>
      <c r="AI33" s="239">
        <f>AA33*AH33</f>
        <v>0</v>
      </c>
    </row>
    <row r="34" spans="1:35" ht="50.1" customHeight="1" x14ac:dyDescent="0.25">
      <c r="A34" s="228" t="s">
        <v>254</v>
      </c>
      <c r="B34" s="228">
        <v>24</v>
      </c>
      <c r="C34" s="228">
        <v>53639</v>
      </c>
      <c r="D34" s="229" t="s">
        <v>301</v>
      </c>
      <c r="E34" s="230" t="s">
        <v>234</v>
      </c>
      <c r="F34" s="230" t="s">
        <v>195</v>
      </c>
      <c r="G34" s="230" t="s">
        <v>195</v>
      </c>
      <c r="H34" s="231" t="s">
        <v>195</v>
      </c>
      <c r="I34" s="230" t="s">
        <v>195</v>
      </c>
      <c r="J34" s="230" t="s">
        <v>195</v>
      </c>
      <c r="K34" s="228" t="s">
        <v>195</v>
      </c>
      <c r="L34" s="228" t="s">
        <v>212</v>
      </c>
      <c r="M34" s="228">
        <v>5</v>
      </c>
      <c r="N34" s="228" t="s">
        <v>213</v>
      </c>
      <c r="O34" s="232">
        <v>5</v>
      </c>
      <c r="P34" s="228" t="s">
        <v>214</v>
      </c>
      <c r="Q34" s="228" t="s">
        <v>215</v>
      </c>
      <c r="R34" s="137" t="s">
        <v>195</v>
      </c>
      <c r="S34" s="233">
        <v>5213.8</v>
      </c>
      <c r="T34" s="234">
        <v>0</v>
      </c>
      <c r="U34" s="235" t="s">
        <v>194</v>
      </c>
      <c r="V34" s="233">
        <v>0</v>
      </c>
      <c r="W34" s="236">
        <f>ROUND(ROUND(T34,2)*ROUND(M34,3),2)</f>
        <v>0</v>
      </c>
      <c r="X34" s="236">
        <f>ROUND(W34*IF(UPPER(U34)="20%",20,1)*IF(UPPER(U34)="10%",10,1)*IF(UPPER(U34)="НДС не облагается",0,1)/100,2)</f>
        <v>0</v>
      </c>
      <c r="Y34" s="236">
        <f>ROUND(X34+W34,2)</f>
        <v>0</v>
      </c>
      <c r="Z34" s="237">
        <f>IF(T34&gt;IF(V34=0,T34,V34),1,0)</f>
        <v>0</v>
      </c>
      <c r="AA34" s="237">
        <f t="shared" si="0"/>
        <v>0</v>
      </c>
      <c r="AB34" s="237">
        <f t="shared" si="1"/>
        <v>0</v>
      </c>
      <c r="AC34" s="237">
        <f t="shared" si="2"/>
        <v>0</v>
      </c>
      <c r="AD34" s="238">
        <f t="shared" si="3"/>
        <v>0</v>
      </c>
      <c r="AE34" s="238">
        <f>IF(AND(E34="Да",OR(AND(F34 = "Да",ISBLANK(G34)),AND(F34 = "Да", G34 = "В соответствии с техническим заданием"),AND(F34 = "Нет",NOT(G34 = "В соответствии с техническим заданием")))),1,0)</f>
        <v>0</v>
      </c>
      <c r="AF34" s="239">
        <f>IF(AND(E34="Да",OR(AND(F34 = "Да",ISBLANK(H34)),AND(F34 = "Да", H34 = "В соответствии с техническим заданием"),AND(F34 = "Нет",NOT(H34 = "В соответствии с техническим заданием")))),1,0)</f>
        <v>0</v>
      </c>
      <c r="AG34" s="239">
        <f>IF(OR(AND(E34="Нет",F34="Нет"),AND(E34="Да",F34="Нет"),AND(E34="Да",F34="Да")),0,1)</f>
        <v>1</v>
      </c>
      <c r="AH34" s="239">
        <f>IF(AND(R34="Россия"),1,0)</f>
        <v>0</v>
      </c>
      <c r="AI34" s="239">
        <f>AA34*AH34</f>
        <v>0</v>
      </c>
    </row>
    <row r="35" spans="1:35" ht="50.1" customHeight="1" x14ac:dyDescent="0.25">
      <c r="A35" s="228" t="s">
        <v>255</v>
      </c>
      <c r="B35" s="228">
        <v>25</v>
      </c>
      <c r="C35" s="228">
        <v>88</v>
      </c>
      <c r="D35" s="229" t="s">
        <v>240</v>
      </c>
      <c r="E35" s="230" t="s">
        <v>234</v>
      </c>
      <c r="F35" s="230" t="s">
        <v>195</v>
      </c>
      <c r="G35" s="230" t="s">
        <v>195</v>
      </c>
      <c r="H35" s="231" t="s">
        <v>195</v>
      </c>
      <c r="I35" s="230" t="s">
        <v>195</v>
      </c>
      <c r="J35" s="230" t="s">
        <v>195</v>
      </c>
      <c r="K35" s="228" t="s">
        <v>195</v>
      </c>
      <c r="L35" s="228" t="s">
        <v>212</v>
      </c>
      <c r="M35" s="228">
        <v>10</v>
      </c>
      <c r="N35" s="228" t="s">
        <v>213</v>
      </c>
      <c r="O35" s="232">
        <v>10</v>
      </c>
      <c r="P35" s="228" t="s">
        <v>214</v>
      </c>
      <c r="Q35" s="228" t="s">
        <v>215</v>
      </c>
      <c r="R35" s="137" t="s">
        <v>195</v>
      </c>
      <c r="S35" s="233">
        <v>1044.9000000000001</v>
      </c>
      <c r="T35" s="234">
        <v>0</v>
      </c>
      <c r="U35" s="235" t="s">
        <v>194</v>
      </c>
      <c r="V35" s="233">
        <v>0</v>
      </c>
      <c r="W35" s="236">
        <f>ROUND(ROUND(T35,2)*ROUND(M35,3),2)</f>
        <v>0</v>
      </c>
      <c r="X35" s="236">
        <f>ROUND(W35*IF(UPPER(U35)="20%",20,1)*IF(UPPER(U35)="10%",10,1)*IF(UPPER(U35)="НДС не облагается",0,1)/100,2)</f>
        <v>0</v>
      </c>
      <c r="Y35" s="236">
        <f>ROUND(X35+W35,2)</f>
        <v>0</v>
      </c>
      <c r="Z35" s="237">
        <f>IF(T35&gt;IF(V35=0,T35,V35),1,0)</f>
        <v>0</v>
      </c>
      <c r="AA35" s="237">
        <f t="shared" si="0"/>
        <v>0</v>
      </c>
      <c r="AB35" s="237">
        <f t="shared" si="1"/>
        <v>0</v>
      </c>
      <c r="AC35" s="237">
        <f t="shared" si="2"/>
        <v>0</v>
      </c>
      <c r="AD35" s="238">
        <f t="shared" si="3"/>
        <v>0</v>
      </c>
      <c r="AE35" s="238">
        <f>IF(AND(E35="Да",OR(AND(F35 = "Да",ISBLANK(G35)),AND(F35 = "Да", G35 = "В соответствии с техническим заданием"),AND(F35 = "Нет",NOT(G35 = "В соответствии с техническим заданием")))),1,0)</f>
        <v>0</v>
      </c>
      <c r="AF35" s="239">
        <f>IF(AND(E35="Да",OR(AND(F35 = "Да",ISBLANK(H35)),AND(F35 = "Да", H35 = "В соответствии с техническим заданием"),AND(F35 = "Нет",NOT(H35 = "В соответствии с техническим заданием")))),1,0)</f>
        <v>0</v>
      </c>
      <c r="AG35" s="239">
        <f>IF(OR(AND(E35="Нет",F35="Нет"),AND(E35="Да",F35="Нет"),AND(E35="Да",F35="Да")),0,1)</f>
        <v>1</v>
      </c>
      <c r="AH35" s="239">
        <f>IF(AND(R35="Россия"),1,0)</f>
        <v>0</v>
      </c>
      <c r="AI35" s="239">
        <f>AA35*AH35</f>
        <v>0</v>
      </c>
    </row>
    <row r="36" spans="1:35" ht="50.1" customHeight="1" x14ac:dyDescent="0.25">
      <c r="A36" s="228" t="s">
        <v>256</v>
      </c>
      <c r="B36" s="228">
        <v>26</v>
      </c>
      <c r="C36" s="228">
        <v>450</v>
      </c>
      <c r="D36" s="229" t="s">
        <v>240</v>
      </c>
      <c r="E36" s="230" t="s">
        <v>234</v>
      </c>
      <c r="F36" s="230" t="s">
        <v>195</v>
      </c>
      <c r="G36" s="230" t="s">
        <v>195</v>
      </c>
      <c r="H36" s="231" t="s">
        <v>195</v>
      </c>
      <c r="I36" s="230" t="s">
        <v>195</v>
      </c>
      <c r="J36" s="230" t="s">
        <v>195</v>
      </c>
      <c r="K36" s="228" t="s">
        <v>195</v>
      </c>
      <c r="L36" s="228" t="s">
        <v>212</v>
      </c>
      <c r="M36" s="228">
        <v>10</v>
      </c>
      <c r="N36" s="228" t="s">
        <v>213</v>
      </c>
      <c r="O36" s="232">
        <v>10</v>
      </c>
      <c r="P36" s="228" t="s">
        <v>214</v>
      </c>
      <c r="Q36" s="228" t="s">
        <v>215</v>
      </c>
      <c r="R36" s="137" t="s">
        <v>195</v>
      </c>
      <c r="S36" s="233">
        <v>1005.7</v>
      </c>
      <c r="T36" s="234">
        <v>0</v>
      </c>
      <c r="U36" s="235" t="s">
        <v>194</v>
      </c>
      <c r="V36" s="233">
        <v>0</v>
      </c>
      <c r="W36" s="236">
        <f>ROUND(ROUND(T36,2)*ROUND(M36,3),2)</f>
        <v>0</v>
      </c>
      <c r="X36" s="236">
        <f>ROUND(W36*IF(UPPER(U36)="20%",20,1)*IF(UPPER(U36)="10%",10,1)*IF(UPPER(U36)="НДС не облагается",0,1)/100,2)</f>
        <v>0</v>
      </c>
      <c r="Y36" s="236">
        <f>ROUND(X36+W36,2)</f>
        <v>0</v>
      </c>
      <c r="Z36" s="237">
        <f>IF(T36&gt;IF(V36=0,T36,V36),1,0)</f>
        <v>0</v>
      </c>
      <c r="AA36" s="237">
        <f t="shared" si="0"/>
        <v>0</v>
      </c>
      <c r="AB36" s="237">
        <f t="shared" si="1"/>
        <v>0</v>
      </c>
      <c r="AC36" s="237">
        <f t="shared" si="2"/>
        <v>0</v>
      </c>
      <c r="AD36" s="238">
        <f t="shared" si="3"/>
        <v>0</v>
      </c>
      <c r="AE36" s="238">
        <f>IF(AND(E36="Да",OR(AND(F36 = "Да",ISBLANK(G36)),AND(F36 = "Да", G36 = "В соответствии с техническим заданием"),AND(F36 = "Нет",NOT(G36 = "В соответствии с техническим заданием")))),1,0)</f>
        <v>0</v>
      </c>
      <c r="AF36" s="239">
        <f>IF(AND(E36="Да",OR(AND(F36 = "Да",ISBLANK(H36)),AND(F36 = "Да", H36 = "В соответствии с техническим заданием"),AND(F36 = "Нет",NOT(H36 = "В соответствии с техническим заданием")))),1,0)</f>
        <v>0</v>
      </c>
      <c r="AG36" s="239">
        <f>IF(OR(AND(E36="Нет",F36="Нет"),AND(E36="Да",F36="Нет"),AND(E36="Да",F36="Да")),0,1)</f>
        <v>1</v>
      </c>
      <c r="AH36" s="239">
        <f>IF(AND(R36="Россия"),1,0)</f>
        <v>0</v>
      </c>
      <c r="AI36" s="239">
        <f>AA36*AH36</f>
        <v>0</v>
      </c>
    </row>
    <row r="37" spans="1:35" ht="50.1" customHeight="1" x14ac:dyDescent="0.25">
      <c r="A37" s="228" t="s">
        <v>257</v>
      </c>
      <c r="B37" s="228">
        <v>27</v>
      </c>
      <c r="C37" s="228">
        <v>55625</v>
      </c>
      <c r="D37" s="229" t="s">
        <v>258</v>
      </c>
      <c r="E37" s="230" t="s">
        <v>234</v>
      </c>
      <c r="F37" s="230" t="s">
        <v>195</v>
      </c>
      <c r="G37" s="230" t="s">
        <v>195</v>
      </c>
      <c r="H37" s="231" t="s">
        <v>195</v>
      </c>
      <c r="I37" s="230" t="s">
        <v>195</v>
      </c>
      <c r="J37" s="230" t="s">
        <v>195</v>
      </c>
      <c r="K37" s="228" t="s">
        <v>195</v>
      </c>
      <c r="L37" s="228" t="s">
        <v>212</v>
      </c>
      <c r="M37" s="228">
        <v>10</v>
      </c>
      <c r="N37" s="228" t="s">
        <v>213</v>
      </c>
      <c r="O37" s="232">
        <v>10</v>
      </c>
      <c r="P37" s="228" t="s">
        <v>214</v>
      </c>
      <c r="Q37" s="228" t="s">
        <v>215</v>
      </c>
      <c r="R37" s="137" t="s">
        <v>195</v>
      </c>
      <c r="S37" s="233">
        <v>1316.7</v>
      </c>
      <c r="T37" s="234">
        <v>0</v>
      </c>
      <c r="U37" s="235" t="s">
        <v>194</v>
      </c>
      <c r="V37" s="233">
        <v>0</v>
      </c>
      <c r="W37" s="236">
        <f>ROUND(ROUND(T37,2)*ROUND(M37,3),2)</f>
        <v>0</v>
      </c>
      <c r="X37" s="236">
        <f>ROUND(W37*IF(UPPER(U37)="20%",20,1)*IF(UPPER(U37)="10%",10,1)*IF(UPPER(U37)="НДС не облагается",0,1)/100,2)</f>
        <v>0</v>
      </c>
      <c r="Y37" s="236">
        <f>ROUND(X37+W37,2)</f>
        <v>0</v>
      </c>
      <c r="Z37" s="237">
        <f>IF(T37&gt;IF(V37=0,T37,V37),1,0)</f>
        <v>0</v>
      </c>
      <c r="AA37" s="237">
        <f t="shared" si="0"/>
        <v>0</v>
      </c>
      <c r="AB37" s="237">
        <f t="shared" si="1"/>
        <v>0</v>
      </c>
      <c r="AC37" s="237">
        <f t="shared" si="2"/>
        <v>0</v>
      </c>
      <c r="AD37" s="238">
        <f t="shared" si="3"/>
        <v>0</v>
      </c>
      <c r="AE37" s="238">
        <f>IF(AND(E37="Да",OR(AND(F37 = "Да",ISBLANK(G37)),AND(F37 = "Да", G37 = "В соответствии с техническим заданием"),AND(F37 = "Нет",NOT(G37 = "В соответствии с техническим заданием")))),1,0)</f>
        <v>0</v>
      </c>
      <c r="AF37" s="239">
        <f>IF(AND(E37="Да",OR(AND(F37 = "Да",ISBLANK(H37)),AND(F37 = "Да", H37 = "В соответствии с техническим заданием"),AND(F37 = "Нет",NOT(H37 = "В соответствии с техническим заданием")))),1,0)</f>
        <v>0</v>
      </c>
      <c r="AG37" s="239">
        <f>IF(OR(AND(E37="Нет",F37="Нет"),AND(E37="Да",F37="Нет"),AND(E37="Да",F37="Да")),0,1)</f>
        <v>1</v>
      </c>
      <c r="AH37" s="239">
        <f>IF(AND(R37="Россия"),1,0)</f>
        <v>0</v>
      </c>
      <c r="AI37" s="239">
        <f>AA37*AH37</f>
        <v>0</v>
      </c>
    </row>
    <row r="38" spans="1:35" ht="50.1" customHeight="1" x14ac:dyDescent="0.25">
      <c r="A38" s="228" t="s">
        <v>259</v>
      </c>
      <c r="B38" s="228">
        <v>28</v>
      </c>
      <c r="C38" s="228">
        <v>39</v>
      </c>
      <c r="D38" s="229" t="s">
        <v>260</v>
      </c>
      <c r="E38" s="230" t="s">
        <v>70</v>
      </c>
      <c r="F38" s="230" t="s">
        <v>195</v>
      </c>
      <c r="G38" s="230" t="s">
        <v>195</v>
      </c>
      <c r="H38" s="231" t="s">
        <v>195</v>
      </c>
      <c r="I38" s="230" t="s">
        <v>195</v>
      </c>
      <c r="J38" s="230" t="s">
        <v>195</v>
      </c>
      <c r="K38" s="228" t="s">
        <v>195</v>
      </c>
      <c r="L38" s="228" t="s">
        <v>229</v>
      </c>
      <c r="M38" s="228">
        <v>7</v>
      </c>
      <c r="N38" s="228" t="s">
        <v>213</v>
      </c>
      <c r="O38" s="232">
        <v>7</v>
      </c>
      <c r="P38" s="228" t="s">
        <v>214</v>
      </c>
      <c r="Q38" s="228" t="s">
        <v>215</v>
      </c>
      <c r="R38" s="137" t="s">
        <v>195</v>
      </c>
      <c r="S38" s="233">
        <v>848.12</v>
      </c>
      <c r="T38" s="234">
        <v>0</v>
      </c>
      <c r="U38" s="235" t="s">
        <v>194</v>
      </c>
      <c r="V38" s="233">
        <v>0</v>
      </c>
      <c r="W38" s="236">
        <f>ROUND(ROUND(T38,2)*ROUND(M38,3),2)</f>
        <v>0</v>
      </c>
      <c r="X38" s="236">
        <f>ROUND(W38*IF(UPPER(U38)="20%",20,1)*IF(UPPER(U38)="10%",10,1)*IF(UPPER(U38)="НДС не облагается",0,1)/100,2)</f>
        <v>0</v>
      </c>
      <c r="Y38" s="236">
        <f>ROUND(X38+W38,2)</f>
        <v>0</v>
      </c>
      <c r="Z38" s="237">
        <f>IF(T38&gt;IF(V38=0,T38,V38),1,0)</f>
        <v>0</v>
      </c>
      <c r="AA38" s="237">
        <f t="shared" si="0"/>
        <v>0</v>
      </c>
      <c r="AB38" s="237">
        <f t="shared" si="1"/>
        <v>0</v>
      </c>
      <c r="AC38" s="237">
        <f t="shared" si="2"/>
        <v>0</v>
      </c>
      <c r="AD38" s="238">
        <f t="shared" si="3"/>
        <v>0</v>
      </c>
      <c r="AE38" s="238">
        <f>IF(AND(E38="Да",OR(AND(F38 = "Да",ISBLANK(G38)),AND(F38 = "Да", G38 = "В соответствии с техническим заданием"),AND(F38 = "Нет",NOT(G38 = "В соответствии с техническим заданием")))),1,0)</f>
        <v>0</v>
      </c>
      <c r="AF38" s="239">
        <f>IF(AND(E38="Да",OR(AND(F38 = "Да",ISBLANK(H38)),AND(F38 = "Да", H38 = "В соответствии с техническим заданием"),AND(F38 = "Нет",NOT(H38 = "В соответствии с техническим заданием")))),1,0)</f>
        <v>0</v>
      </c>
      <c r="AG38" s="239">
        <f>IF(OR(AND(E38="Нет",F38="Нет"),AND(E38="Да",F38="Нет"),AND(E38="Да",F38="Да")),0,1)</f>
        <v>1</v>
      </c>
      <c r="AH38" s="239">
        <f>IF(AND(R38="Россия"),1,0)</f>
        <v>0</v>
      </c>
      <c r="AI38" s="239">
        <f>AA38*AH38</f>
        <v>0</v>
      </c>
    </row>
    <row r="39" spans="1:35" ht="50.1" customHeight="1" x14ac:dyDescent="0.25">
      <c r="A39" s="228" t="s">
        <v>261</v>
      </c>
      <c r="B39" s="228">
        <v>29</v>
      </c>
      <c r="C39" s="228">
        <v>89</v>
      </c>
      <c r="D39" s="229" t="s">
        <v>262</v>
      </c>
      <c r="E39" s="230" t="s">
        <v>70</v>
      </c>
      <c r="F39" s="230" t="s">
        <v>195</v>
      </c>
      <c r="G39" s="230" t="s">
        <v>195</v>
      </c>
      <c r="H39" s="231" t="s">
        <v>195</v>
      </c>
      <c r="I39" s="230" t="s">
        <v>195</v>
      </c>
      <c r="J39" s="230" t="s">
        <v>195</v>
      </c>
      <c r="K39" s="228" t="s">
        <v>195</v>
      </c>
      <c r="L39" s="228" t="s">
        <v>229</v>
      </c>
      <c r="M39" s="228">
        <v>5</v>
      </c>
      <c r="N39" s="228" t="s">
        <v>213</v>
      </c>
      <c r="O39" s="232">
        <v>5</v>
      </c>
      <c r="P39" s="228" t="s">
        <v>214</v>
      </c>
      <c r="Q39" s="228" t="s">
        <v>215</v>
      </c>
      <c r="R39" s="137" t="s">
        <v>195</v>
      </c>
      <c r="S39" s="233">
        <v>934.35</v>
      </c>
      <c r="T39" s="234">
        <v>0</v>
      </c>
      <c r="U39" s="235" t="s">
        <v>194</v>
      </c>
      <c r="V39" s="233">
        <v>0</v>
      </c>
      <c r="W39" s="236">
        <f>ROUND(ROUND(T39,2)*ROUND(M39,3),2)</f>
        <v>0</v>
      </c>
      <c r="X39" s="236">
        <f>ROUND(W39*IF(UPPER(U39)="20%",20,1)*IF(UPPER(U39)="10%",10,1)*IF(UPPER(U39)="НДС не облагается",0,1)/100,2)</f>
        <v>0</v>
      </c>
      <c r="Y39" s="236">
        <f>ROUND(X39+W39,2)</f>
        <v>0</v>
      </c>
      <c r="Z39" s="237">
        <f>IF(T39&gt;IF(V39=0,T39,V39),1,0)</f>
        <v>0</v>
      </c>
      <c r="AA39" s="237">
        <f t="shared" si="0"/>
        <v>0</v>
      </c>
      <c r="AB39" s="237">
        <f t="shared" si="1"/>
        <v>0</v>
      </c>
      <c r="AC39" s="237">
        <f t="shared" si="2"/>
        <v>0</v>
      </c>
      <c r="AD39" s="238">
        <f t="shared" si="3"/>
        <v>0</v>
      </c>
      <c r="AE39" s="238">
        <f>IF(AND(E39="Да",OR(AND(F39 = "Да",ISBLANK(G39)),AND(F39 = "Да", G39 = "В соответствии с техническим заданием"),AND(F39 = "Нет",NOT(G39 = "В соответствии с техническим заданием")))),1,0)</f>
        <v>0</v>
      </c>
      <c r="AF39" s="239">
        <f>IF(AND(E39="Да",OR(AND(F39 = "Да",ISBLANK(H39)),AND(F39 = "Да", H39 = "В соответствии с техническим заданием"),AND(F39 = "Нет",NOT(H39 = "В соответствии с техническим заданием")))),1,0)</f>
        <v>0</v>
      </c>
      <c r="AG39" s="239">
        <f>IF(OR(AND(E39="Нет",F39="Нет"),AND(E39="Да",F39="Нет"),AND(E39="Да",F39="Да")),0,1)</f>
        <v>1</v>
      </c>
      <c r="AH39" s="239">
        <f>IF(AND(R39="Россия"),1,0)</f>
        <v>0</v>
      </c>
      <c r="AI39" s="239">
        <f>AA39*AH39</f>
        <v>0</v>
      </c>
    </row>
    <row r="40" spans="1:35" ht="50.1" customHeight="1" x14ac:dyDescent="0.25">
      <c r="A40" s="228" t="s">
        <v>263</v>
      </c>
      <c r="B40" s="228">
        <v>30</v>
      </c>
      <c r="C40" s="228">
        <v>49</v>
      </c>
      <c r="D40" s="229" t="s">
        <v>264</v>
      </c>
      <c r="E40" s="230" t="s">
        <v>70</v>
      </c>
      <c r="F40" s="230" t="s">
        <v>195</v>
      </c>
      <c r="G40" s="230" t="s">
        <v>195</v>
      </c>
      <c r="H40" s="231" t="s">
        <v>195</v>
      </c>
      <c r="I40" s="230" t="s">
        <v>195</v>
      </c>
      <c r="J40" s="230" t="s">
        <v>195</v>
      </c>
      <c r="K40" s="228" t="s">
        <v>195</v>
      </c>
      <c r="L40" s="228" t="s">
        <v>229</v>
      </c>
      <c r="M40" s="228">
        <v>2</v>
      </c>
      <c r="N40" s="228" t="s">
        <v>213</v>
      </c>
      <c r="O40" s="232">
        <v>2</v>
      </c>
      <c r="P40" s="228" t="s">
        <v>214</v>
      </c>
      <c r="Q40" s="228" t="s">
        <v>215</v>
      </c>
      <c r="R40" s="137" t="s">
        <v>195</v>
      </c>
      <c r="S40" s="233">
        <v>2376.36</v>
      </c>
      <c r="T40" s="234">
        <v>0</v>
      </c>
      <c r="U40" s="235" t="s">
        <v>194</v>
      </c>
      <c r="V40" s="233">
        <v>0</v>
      </c>
      <c r="W40" s="236">
        <f>ROUND(ROUND(T40,2)*ROUND(M40,3),2)</f>
        <v>0</v>
      </c>
      <c r="X40" s="236">
        <f>ROUND(W40*IF(UPPER(U40)="20%",20,1)*IF(UPPER(U40)="10%",10,1)*IF(UPPER(U40)="НДС не облагается",0,1)/100,2)</f>
        <v>0</v>
      </c>
      <c r="Y40" s="236">
        <f>ROUND(X40+W40,2)</f>
        <v>0</v>
      </c>
      <c r="Z40" s="237">
        <f>IF(T40&gt;IF(V40=0,T40,V40),1,0)</f>
        <v>0</v>
      </c>
      <c r="AA40" s="237">
        <f t="shared" si="0"/>
        <v>0</v>
      </c>
      <c r="AB40" s="237">
        <f t="shared" si="1"/>
        <v>0</v>
      </c>
      <c r="AC40" s="237">
        <f t="shared" si="2"/>
        <v>0</v>
      </c>
      <c r="AD40" s="238">
        <f t="shared" si="3"/>
        <v>0</v>
      </c>
      <c r="AE40" s="238">
        <f>IF(AND(E40="Да",OR(AND(F40 = "Да",ISBLANK(G40)),AND(F40 = "Да", G40 = "В соответствии с техническим заданием"),AND(F40 = "Нет",NOT(G40 = "В соответствии с техническим заданием")))),1,0)</f>
        <v>0</v>
      </c>
      <c r="AF40" s="239">
        <f>IF(AND(E40="Да",OR(AND(F40 = "Да",ISBLANK(H40)),AND(F40 = "Да", H40 = "В соответствии с техническим заданием"),AND(F40 = "Нет",NOT(H40 = "В соответствии с техническим заданием")))),1,0)</f>
        <v>0</v>
      </c>
      <c r="AG40" s="239">
        <f>IF(OR(AND(E40="Нет",F40="Нет"),AND(E40="Да",F40="Нет"),AND(E40="Да",F40="Да")),0,1)</f>
        <v>1</v>
      </c>
      <c r="AH40" s="239">
        <f>IF(AND(R40="Россия"),1,0)</f>
        <v>0</v>
      </c>
      <c r="AI40" s="239">
        <f>AA40*AH40</f>
        <v>0</v>
      </c>
    </row>
    <row r="41" spans="1:35" ht="50.1" customHeight="1" x14ac:dyDescent="0.25">
      <c r="A41" s="228" t="s">
        <v>265</v>
      </c>
      <c r="B41" s="228">
        <v>31</v>
      </c>
      <c r="C41" s="228">
        <v>56604</v>
      </c>
      <c r="D41" s="229" t="s">
        <v>266</v>
      </c>
      <c r="E41" s="230" t="s">
        <v>70</v>
      </c>
      <c r="F41" s="230" t="s">
        <v>195</v>
      </c>
      <c r="G41" s="230" t="s">
        <v>195</v>
      </c>
      <c r="H41" s="231" t="s">
        <v>195</v>
      </c>
      <c r="I41" s="230" t="s">
        <v>195</v>
      </c>
      <c r="J41" s="230" t="s">
        <v>195</v>
      </c>
      <c r="K41" s="228" t="s">
        <v>195</v>
      </c>
      <c r="L41" s="228" t="s">
        <v>229</v>
      </c>
      <c r="M41" s="228">
        <v>150</v>
      </c>
      <c r="N41" s="228" t="s">
        <v>213</v>
      </c>
      <c r="O41" s="232">
        <v>150</v>
      </c>
      <c r="P41" s="228" t="s">
        <v>214</v>
      </c>
      <c r="Q41" s="228" t="s">
        <v>215</v>
      </c>
      <c r="R41" s="137" t="s">
        <v>195</v>
      </c>
      <c r="S41" s="233">
        <v>13695</v>
      </c>
      <c r="T41" s="234">
        <v>0</v>
      </c>
      <c r="U41" s="235" t="s">
        <v>194</v>
      </c>
      <c r="V41" s="233">
        <v>0</v>
      </c>
      <c r="W41" s="236">
        <f>ROUND(ROUND(T41,2)*ROUND(M41,3),2)</f>
        <v>0</v>
      </c>
      <c r="X41" s="236">
        <f>ROUND(W41*IF(UPPER(U41)="20%",20,1)*IF(UPPER(U41)="10%",10,1)*IF(UPPER(U41)="НДС не облагается",0,1)/100,2)</f>
        <v>0</v>
      </c>
      <c r="Y41" s="236">
        <f>ROUND(X41+W41,2)</f>
        <v>0</v>
      </c>
      <c r="Z41" s="237">
        <f>IF(T41&gt;IF(V41=0,T41,V41),1,0)</f>
        <v>0</v>
      </c>
      <c r="AA41" s="237">
        <f t="shared" si="0"/>
        <v>0</v>
      </c>
      <c r="AB41" s="237">
        <f t="shared" si="1"/>
        <v>0</v>
      </c>
      <c r="AC41" s="237">
        <f t="shared" si="2"/>
        <v>0</v>
      </c>
      <c r="AD41" s="238">
        <f t="shared" si="3"/>
        <v>0</v>
      </c>
      <c r="AE41" s="238">
        <f>IF(AND(E41="Да",OR(AND(F41 = "Да",ISBLANK(G41)),AND(F41 = "Да", G41 = "В соответствии с техническим заданием"),AND(F41 = "Нет",NOT(G41 = "В соответствии с техническим заданием")))),1,0)</f>
        <v>0</v>
      </c>
      <c r="AF41" s="239">
        <f>IF(AND(E41="Да",OR(AND(F41 = "Да",ISBLANK(H41)),AND(F41 = "Да", H41 = "В соответствии с техническим заданием"),AND(F41 = "Нет",NOT(H41 = "В соответствии с техническим заданием")))),1,0)</f>
        <v>0</v>
      </c>
      <c r="AG41" s="239">
        <f>IF(OR(AND(E41="Нет",F41="Нет"),AND(E41="Да",F41="Нет"),AND(E41="Да",F41="Да")),0,1)</f>
        <v>1</v>
      </c>
      <c r="AH41" s="239">
        <f>IF(AND(R41="Россия"),1,0)</f>
        <v>0</v>
      </c>
      <c r="AI41" s="239">
        <f>AA41*AH41</f>
        <v>0</v>
      </c>
    </row>
    <row r="42" spans="1:35" ht="50.1" customHeight="1" x14ac:dyDescent="0.25">
      <c r="A42" s="228" t="s">
        <v>267</v>
      </c>
      <c r="B42" s="228">
        <v>32</v>
      </c>
      <c r="C42" s="228">
        <v>65</v>
      </c>
      <c r="D42" s="229" t="s">
        <v>268</v>
      </c>
      <c r="E42" s="230" t="s">
        <v>70</v>
      </c>
      <c r="F42" s="230" t="s">
        <v>195</v>
      </c>
      <c r="G42" s="230" t="s">
        <v>195</v>
      </c>
      <c r="H42" s="231" t="s">
        <v>195</v>
      </c>
      <c r="I42" s="230" t="s">
        <v>195</v>
      </c>
      <c r="J42" s="230" t="s">
        <v>195</v>
      </c>
      <c r="K42" s="228" t="s">
        <v>195</v>
      </c>
      <c r="L42" s="228" t="s">
        <v>212</v>
      </c>
      <c r="M42" s="228">
        <v>6</v>
      </c>
      <c r="N42" s="228" t="s">
        <v>213</v>
      </c>
      <c r="O42" s="232">
        <v>6</v>
      </c>
      <c r="P42" s="228" t="s">
        <v>214</v>
      </c>
      <c r="Q42" s="228" t="s">
        <v>215</v>
      </c>
      <c r="R42" s="137" t="s">
        <v>195</v>
      </c>
      <c r="S42" s="233">
        <v>280.68</v>
      </c>
      <c r="T42" s="234">
        <v>0</v>
      </c>
      <c r="U42" s="235" t="s">
        <v>194</v>
      </c>
      <c r="V42" s="233">
        <v>0</v>
      </c>
      <c r="W42" s="236">
        <f>ROUND(ROUND(T42,2)*ROUND(M42,3),2)</f>
        <v>0</v>
      </c>
      <c r="X42" s="236">
        <f>ROUND(W42*IF(UPPER(U42)="20%",20,1)*IF(UPPER(U42)="10%",10,1)*IF(UPPER(U42)="НДС не облагается",0,1)/100,2)</f>
        <v>0</v>
      </c>
      <c r="Y42" s="236">
        <f>ROUND(X42+W42,2)</f>
        <v>0</v>
      </c>
      <c r="Z42" s="237">
        <f>IF(T42&gt;IF(V42=0,T42,V42),1,0)</f>
        <v>0</v>
      </c>
      <c r="AA42" s="237">
        <f t="shared" si="0"/>
        <v>0</v>
      </c>
      <c r="AB42" s="237">
        <f t="shared" si="1"/>
        <v>0</v>
      </c>
      <c r="AC42" s="237">
        <f t="shared" si="2"/>
        <v>0</v>
      </c>
      <c r="AD42" s="238">
        <f t="shared" si="3"/>
        <v>0</v>
      </c>
      <c r="AE42" s="238">
        <f>IF(AND(E42="Да",OR(AND(F42 = "Да",ISBLANK(G42)),AND(F42 = "Да", G42 = "В соответствии с техническим заданием"),AND(F42 = "Нет",NOT(G42 = "В соответствии с техническим заданием")))),1,0)</f>
        <v>0</v>
      </c>
      <c r="AF42" s="239">
        <f>IF(AND(E42="Да",OR(AND(F42 = "Да",ISBLANK(H42)),AND(F42 = "Да", H42 = "В соответствии с техническим заданием"),AND(F42 = "Нет",NOT(H42 = "В соответствии с техническим заданием")))),1,0)</f>
        <v>0</v>
      </c>
      <c r="AG42" s="239">
        <f>IF(OR(AND(E42="Нет",F42="Нет"),AND(E42="Да",F42="Нет"),AND(E42="Да",F42="Да")),0,1)</f>
        <v>1</v>
      </c>
      <c r="AH42" s="239">
        <f>IF(AND(R42="Россия"),1,0)</f>
        <v>0</v>
      </c>
      <c r="AI42" s="239">
        <f>AA42*AH42</f>
        <v>0</v>
      </c>
    </row>
    <row r="43" spans="1:35" ht="50.1" customHeight="1" x14ac:dyDescent="0.25">
      <c r="A43" s="228" t="s">
        <v>269</v>
      </c>
      <c r="B43" s="228">
        <v>33</v>
      </c>
      <c r="C43" s="228">
        <v>16</v>
      </c>
      <c r="D43" s="229" t="s">
        <v>270</v>
      </c>
      <c r="E43" s="230" t="s">
        <v>70</v>
      </c>
      <c r="F43" s="230" t="s">
        <v>195</v>
      </c>
      <c r="G43" s="230" t="s">
        <v>195</v>
      </c>
      <c r="H43" s="231" t="s">
        <v>195</v>
      </c>
      <c r="I43" s="230" t="s">
        <v>195</v>
      </c>
      <c r="J43" s="230" t="s">
        <v>195</v>
      </c>
      <c r="K43" s="228" t="s">
        <v>195</v>
      </c>
      <c r="L43" s="228" t="s">
        <v>212</v>
      </c>
      <c r="M43" s="228">
        <v>10</v>
      </c>
      <c r="N43" s="228" t="s">
        <v>213</v>
      </c>
      <c r="O43" s="232">
        <v>10</v>
      </c>
      <c r="P43" s="228" t="s">
        <v>214</v>
      </c>
      <c r="Q43" s="228" t="s">
        <v>215</v>
      </c>
      <c r="R43" s="137" t="s">
        <v>195</v>
      </c>
      <c r="S43" s="233">
        <v>422.3</v>
      </c>
      <c r="T43" s="234">
        <v>0</v>
      </c>
      <c r="U43" s="235" t="s">
        <v>194</v>
      </c>
      <c r="V43" s="233">
        <v>0</v>
      </c>
      <c r="W43" s="236">
        <f>ROUND(ROUND(T43,2)*ROUND(M43,3),2)</f>
        <v>0</v>
      </c>
      <c r="X43" s="236">
        <f>ROUND(W43*IF(UPPER(U43)="20%",20,1)*IF(UPPER(U43)="10%",10,1)*IF(UPPER(U43)="НДС не облагается",0,1)/100,2)</f>
        <v>0</v>
      </c>
      <c r="Y43" s="236">
        <f>ROUND(X43+W43,2)</f>
        <v>0</v>
      </c>
      <c r="Z43" s="237">
        <f>IF(T43&gt;IF(V43=0,T43,V43),1,0)</f>
        <v>0</v>
      </c>
      <c r="AA43" s="237">
        <f t="shared" si="0"/>
        <v>0</v>
      </c>
      <c r="AB43" s="237">
        <f t="shared" si="1"/>
        <v>0</v>
      </c>
      <c r="AC43" s="237">
        <f t="shared" si="2"/>
        <v>0</v>
      </c>
      <c r="AD43" s="238">
        <f t="shared" si="3"/>
        <v>0</v>
      </c>
      <c r="AE43" s="238">
        <f>IF(AND(E43="Да",OR(AND(F43 = "Да",ISBLANK(G43)),AND(F43 = "Да", G43 = "В соответствии с техническим заданием"),AND(F43 = "Нет",NOT(G43 = "В соответствии с техническим заданием")))),1,0)</f>
        <v>0</v>
      </c>
      <c r="AF43" s="239">
        <f>IF(AND(E43="Да",OR(AND(F43 = "Да",ISBLANK(H43)),AND(F43 = "Да", H43 = "В соответствии с техническим заданием"),AND(F43 = "Нет",NOT(H43 = "В соответствии с техническим заданием")))),1,0)</f>
        <v>0</v>
      </c>
      <c r="AG43" s="239">
        <f>IF(OR(AND(E43="Нет",F43="Нет"),AND(E43="Да",F43="Нет"),AND(E43="Да",F43="Да")),0,1)</f>
        <v>1</v>
      </c>
      <c r="AH43" s="239">
        <f>IF(AND(R43="Россия"),1,0)</f>
        <v>0</v>
      </c>
      <c r="AI43" s="239">
        <f>AA43*AH43</f>
        <v>0</v>
      </c>
    </row>
    <row r="44" spans="1:35" ht="50.1" customHeight="1" x14ac:dyDescent="0.25">
      <c r="A44" s="228" t="s">
        <v>271</v>
      </c>
      <c r="B44" s="228">
        <v>34</v>
      </c>
      <c r="C44" s="228">
        <v>60</v>
      </c>
      <c r="D44" s="229" t="s">
        <v>272</v>
      </c>
      <c r="E44" s="230" t="s">
        <v>70</v>
      </c>
      <c r="F44" s="230" t="s">
        <v>195</v>
      </c>
      <c r="G44" s="230" t="s">
        <v>195</v>
      </c>
      <c r="H44" s="231" t="s">
        <v>195</v>
      </c>
      <c r="I44" s="230" t="s">
        <v>195</v>
      </c>
      <c r="J44" s="230" t="s">
        <v>195</v>
      </c>
      <c r="K44" s="228" t="s">
        <v>195</v>
      </c>
      <c r="L44" s="228" t="s">
        <v>212</v>
      </c>
      <c r="M44" s="228">
        <v>10</v>
      </c>
      <c r="N44" s="228" t="s">
        <v>213</v>
      </c>
      <c r="O44" s="232">
        <v>10</v>
      </c>
      <c r="P44" s="228" t="s">
        <v>214</v>
      </c>
      <c r="Q44" s="228" t="s">
        <v>215</v>
      </c>
      <c r="R44" s="137" t="s">
        <v>195</v>
      </c>
      <c r="S44" s="233">
        <v>473.4</v>
      </c>
      <c r="T44" s="234">
        <v>0</v>
      </c>
      <c r="U44" s="235" t="s">
        <v>194</v>
      </c>
      <c r="V44" s="233">
        <v>0</v>
      </c>
      <c r="W44" s="236">
        <f>ROUND(ROUND(T44,2)*ROUND(M44,3),2)</f>
        <v>0</v>
      </c>
      <c r="X44" s="236">
        <f>ROUND(W44*IF(UPPER(U44)="20%",20,1)*IF(UPPER(U44)="10%",10,1)*IF(UPPER(U44)="НДС не облагается",0,1)/100,2)</f>
        <v>0</v>
      </c>
      <c r="Y44" s="236">
        <f>ROUND(X44+W44,2)</f>
        <v>0</v>
      </c>
      <c r="Z44" s="237">
        <f>IF(T44&gt;IF(V44=0,T44,V44),1,0)</f>
        <v>0</v>
      </c>
      <c r="AA44" s="237">
        <f t="shared" si="0"/>
        <v>0</v>
      </c>
      <c r="AB44" s="237">
        <f t="shared" si="1"/>
        <v>0</v>
      </c>
      <c r="AC44" s="237">
        <f t="shared" si="2"/>
        <v>0</v>
      </c>
      <c r="AD44" s="238">
        <f t="shared" si="3"/>
        <v>0</v>
      </c>
      <c r="AE44" s="238">
        <f>IF(AND(E44="Да",OR(AND(F44 = "Да",ISBLANK(G44)),AND(F44 = "Да", G44 = "В соответствии с техническим заданием"),AND(F44 = "Нет",NOT(G44 = "В соответствии с техническим заданием")))),1,0)</f>
        <v>0</v>
      </c>
      <c r="AF44" s="239">
        <f>IF(AND(E44="Да",OR(AND(F44 = "Да",ISBLANK(H44)),AND(F44 = "Да", H44 = "В соответствии с техническим заданием"),AND(F44 = "Нет",NOT(H44 = "В соответствии с техническим заданием")))),1,0)</f>
        <v>0</v>
      </c>
      <c r="AG44" s="239">
        <f>IF(OR(AND(E44="Нет",F44="Нет"),AND(E44="Да",F44="Нет"),AND(E44="Да",F44="Да")),0,1)</f>
        <v>1</v>
      </c>
      <c r="AH44" s="239">
        <f>IF(AND(R44="Россия"),1,0)</f>
        <v>0</v>
      </c>
      <c r="AI44" s="239">
        <f>AA44*AH44</f>
        <v>0</v>
      </c>
    </row>
    <row r="45" spans="1:35" ht="50.1" customHeight="1" x14ac:dyDescent="0.25">
      <c r="A45" s="228" t="s">
        <v>273</v>
      </c>
      <c r="B45" s="228">
        <v>35</v>
      </c>
      <c r="C45" s="228">
        <v>55619</v>
      </c>
      <c r="D45" s="229" t="s">
        <v>274</v>
      </c>
      <c r="E45" s="230" t="s">
        <v>70</v>
      </c>
      <c r="F45" s="230" t="s">
        <v>195</v>
      </c>
      <c r="G45" s="230" t="s">
        <v>195</v>
      </c>
      <c r="H45" s="231" t="s">
        <v>195</v>
      </c>
      <c r="I45" s="230" t="s">
        <v>195</v>
      </c>
      <c r="J45" s="230" t="s">
        <v>195</v>
      </c>
      <c r="K45" s="228" t="s">
        <v>195</v>
      </c>
      <c r="L45" s="228" t="s">
        <v>212</v>
      </c>
      <c r="M45" s="228">
        <v>20</v>
      </c>
      <c r="N45" s="228" t="s">
        <v>213</v>
      </c>
      <c r="O45" s="232">
        <v>20</v>
      </c>
      <c r="P45" s="228" t="s">
        <v>214</v>
      </c>
      <c r="Q45" s="228" t="s">
        <v>215</v>
      </c>
      <c r="R45" s="137" t="s">
        <v>195</v>
      </c>
      <c r="S45" s="233">
        <v>1371.6</v>
      </c>
      <c r="T45" s="234">
        <v>0</v>
      </c>
      <c r="U45" s="235" t="s">
        <v>194</v>
      </c>
      <c r="V45" s="233">
        <v>0</v>
      </c>
      <c r="W45" s="236">
        <f>ROUND(ROUND(T45,2)*ROUND(M45,3),2)</f>
        <v>0</v>
      </c>
      <c r="X45" s="236">
        <f>ROUND(W45*IF(UPPER(U45)="20%",20,1)*IF(UPPER(U45)="10%",10,1)*IF(UPPER(U45)="НДС не облагается",0,1)/100,2)</f>
        <v>0</v>
      </c>
      <c r="Y45" s="236">
        <f>ROUND(X45+W45,2)</f>
        <v>0</v>
      </c>
      <c r="Z45" s="237">
        <f>IF(T45&gt;IF(V45=0,T45,V45),1,0)</f>
        <v>0</v>
      </c>
      <c r="AA45" s="237">
        <f t="shared" si="0"/>
        <v>0</v>
      </c>
      <c r="AB45" s="237">
        <f t="shared" si="1"/>
        <v>0</v>
      </c>
      <c r="AC45" s="237">
        <f t="shared" si="2"/>
        <v>0</v>
      </c>
      <c r="AD45" s="238">
        <f t="shared" si="3"/>
        <v>0</v>
      </c>
      <c r="AE45" s="238">
        <f>IF(AND(E45="Да",OR(AND(F45 = "Да",ISBLANK(G45)),AND(F45 = "Да", G45 = "В соответствии с техническим заданием"),AND(F45 = "Нет",NOT(G45 = "В соответствии с техническим заданием")))),1,0)</f>
        <v>0</v>
      </c>
      <c r="AF45" s="239">
        <f>IF(AND(E45="Да",OR(AND(F45 = "Да",ISBLANK(H45)),AND(F45 = "Да", H45 = "В соответствии с техническим заданием"),AND(F45 = "Нет",NOT(H45 = "В соответствии с техническим заданием")))),1,0)</f>
        <v>0</v>
      </c>
      <c r="AG45" s="239">
        <f>IF(OR(AND(E45="Нет",F45="Нет"),AND(E45="Да",F45="Нет"),AND(E45="Да",F45="Да")),0,1)</f>
        <v>1</v>
      </c>
      <c r="AH45" s="239">
        <f>IF(AND(R45="Россия"),1,0)</f>
        <v>0</v>
      </c>
      <c r="AI45" s="239">
        <f>AA45*AH45</f>
        <v>0</v>
      </c>
    </row>
    <row r="46" spans="1:35" ht="50.1" customHeight="1" x14ac:dyDescent="0.25">
      <c r="A46" s="228" t="s">
        <v>275</v>
      </c>
      <c r="B46" s="228">
        <v>36</v>
      </c>
      <c r="C46" s="228">
        <v>40</v>
      </c>
      <c r="D46" s="229" t="s">
        <v>276</v>
      </c>
      <c r="E46" s="230" t="s">
        <v>70</v>
      </c>
      <c r="F46" s="230" t="s">
        <v>195</v>
      </c>
      <c r="G46" s="230" t="s">
        <v>195</v>
      </c>
      <c r="H46" s="231" t="s">
        <v>195</v>
      </c>
      <c r="I46" s="230" t="s">
        <v>195</v>
      </c>
      <c r="J46" s="230" t="s">
        <v>195</v>
      </c>
      <c r="K46" s="228" t="s">
        <v>195</v>
      </c>
      <c r="L46" s="228" t="s">
        <v>212</v>
      </c>
      <c r="M46" s="228">
        <v>20</v>
      </c>
      <c r="N46" s="228" t="s">
        <v>213</v>
      </c>
      <c r="O46" s="232">
        <v>20</v>
      </c>
      <c r="P46" s="228" t="s">
        <v>214</v>
      </c>
      <c r="Q46" s="228" t="s">
        <v>215</v>
      </c>
      <c r="R46" s="137" t="s">
        <v>195</v>
      </c>
      <c r="S46" s="233">
        <v>5679.4</v>
      </c>
      <c r="T46" s="234">
        <v>0</v>
      </c>
      <c r="U46" s="235" t="s">
        <v>194</v>
      </c>
      <c r="V46" s="233">
        <v>0</v>
      </c>
      <c r="W46" s="236">
        <f>ROUND(ROUND(T46,2)*ROUND(M46,3),2)</f>
        <v>0</v>
      </c>
      <c r="X46" s="236">
        <f>ROUND(W46*IF(UPPER(U46)="20%",20,1)*IF(UPPER(U46)="10%",10,1)*IF(UPPER(U46)="НДС не облагается",0,1)/100,2)</f>
        <v>0</v>
      </c>
      <c r="Y46" s="236">
        <f>ROUND(X46+W46,2)</f>
        <v>0</v>
      </c>
      <c r="Z46" s="237">
        <f>IF(T46&gt;IF(V46=0,T46,V46),1,0)</f>
        <v>0</v>
      </c>
      <c r="AA46" s="237">
        <f t="shared" si="0"/>
        <v>0</v>
      </c>
      <c r="AB46" s="237">
        <f t="shared" si="1"/>
        <v>0</v>
      </c>
      <c r="AC46" s="237">
        <f t="shared" si="2"/>
        <v>0</v>
      </c>
      <c r="AD46" s="238">
        <f t="shared" si="3"/>
        <v>0</v>
      </c>
      <c r="AE46" s="238">
        <f>IF(AND(E46="Да",OR(AND(F46 = "Да",ISBLANK(G46)),AND(F46 = "Да", G46 = "В соответствии с техническим заданием"),AND(F46 = "Нет",NOT(G46 = "В соответствии с техническим заданием")))),1,0)</f>
        <v>0</v>
      </c>
      <c r="AF46" s="239">
        <f>IF(AND(E46="Да",OR(AND(F46 = "Да",ISBLANK(H46)),AND(F46 = "Да", H46 = "В соответствии с техническим заданием"),AND(F46 = "Нет",NOT(H46 = "В соответствии с техническим заданием")))),1,0)</f>
        <v>0</v>
      </c>
      <c r="AG46" s="239">
        <f>IF(OR(AND(E46="Нет",F46="Нет"),AND(E46="Да",F46="Нет"),AND(E46="Да",F46="Да")),0,1)</f>
        <v>1</v>
      </c>
      <c r="AH46" s="239">
        <f>IF(AND(R46="Россия"),1,0)</f>
        <v>0</v>
      </c>
      <c r="AI46" s="239">
        <f>AA46*AH46</f>
        <v>0</v>
      </c>
    </row>
    <row r="47" spans="1:35" ht="50.1" customHeight="1" x14ac:dyDescent="0.25">
      <c r="A47" s="228" t="s">
        <v>277</v>
      </c>
      <c r="B47" s="228">
        <v>37</v>
      </c>
      <c r="C47" s="228">
        <v>114</v>
      </c>
      <c r="D47" s="229" t="s">
        <v>278</v>
      </c>
      <c r="E47" s="230" t="s">
        <v>70</v>
      </c>
      <c r="F47" s="230" t="s">
        <v>195</v>
      </c>
      <c r="G47" s="230" t="s">
        <v>195</v>
      </c>
      <c r="H47" s="231" t="s">
        <v>195</v>
      </c>
      <c r="I47" s="230" t="s">
        <v>195</v>
      </c>
      <c r="J47" s="230" t="s">
        <v>195</v>
      </c>
      <c r="K47" s="228" t="s">
        <v>195</v>
      </c>
      <c r="L47" s="228" t="s">
        <v>212</v>
      </c>
      <c r="M47" s="228">
        <v>50</v>
      </c>
      <c r="N47" s="228" t="s">
        <v>213</v>
      </c>
      <c r="O47" s="232">
        <v>50</v>
      </c>
      <c r="P47" s="228" t="s">
        <v>214</v>
      </c>
      <c r="Q47" s="228" t="s">
        <v>215</v>
      </c>
      <c r="R47" s="137" t="s">
        <v>195</v>
      </c>
      <c r="S47" s="233">
        <v>1693.5</v>
      </c>
      <c r="T47" s="234">
        <v>0</v>
      </c>
      <c r="U47" s="235" t="s">
        <v>194</v>
      </c>
      <c r="V47" s="233">
        <v>0</v>
      </c>
      <c r="W47" s="236">
        <f>ROUND(ROUND(T47,2)*ROUND(M47,3),2)</f>
        <v>0</v>
      </c>
      <c r="X47" s="236">
        <f>ROUND(W47*IF(UPPER(U47)="20%",20,1)*IF(UPPER(U47)="10%",10,1)*IF(UPPER(U47)="НДС не облагается",0,1)/100,2)</f>
        <v>0</v>
      </c>
      <c r="Y47" s="236">
        <f>ROUND(X47+W47,2)</f>
        <v>0</v>
      </c>
      <c r="Z47" s="237">
        <f>IF(T47&gt;IF(V47=0,T47,V47),1,0)</f>
        <v>0</v>
      </c>
      <c r="AA47" s="237">
        <f t="shared" si="0"/>
        <v>0</v>
      </c>
      <c r="AB47" s="237">
        <f t="shared" si="1"/>
        <v>0</v>
      </c>
      <c r="AC47" s="237">
        <f t="shared" si="2"/>
        <v>0</v>
      </c>
      <c r="AD47" s="238">
        <f t="shared" si="3"/>
        <v>0</v>
      </c>
      <c r="AE47" s="238">
        <f>IF(AND(E47="Да",OR(AND(F47 = "Да",ISBLANK(G47)),AND(F47 = "Да", G47 = "В соответствии с техническим заданием"),AND(F47 = "Нет",NOT(G47 = "В соответствии с техническим заданием")))),1,0)</f>
        <v>0</v>
      </c>
      <c r="AF47" s="239">
        <f>IF(AND(E47="Да",OR(AND(F47 = "Да",ISBLANK(H47)),AND(F47 = "Да", H47 = "В соответствии с техническим заданием"),AND(F47 = "Нет",NOT(H47 = "В соответствии с техническим заданием")))),1,0)</f>
        <v>0</v>
      </c>
      <c r="AG47" s="239">
        <f>IF(OR(AND(E47="Нет",F47="Нет"),AND(E47="Да",F47="Нет"),AND(E47="Да",F47="Да")),0,1)</f>
        <v>1</v>
      </c>
      <c r="AH47" s="239">
        <f>IF(AND(R47="Россия"),1,0)</f>
        <v>0</v>
      </c>
      <c r="AI47" s="239">
        <f>AA47*AH47</f>
        <v>0</v>
      </c>
    </row>
    <row r="48" spans="1:35" ht="50.1" customHeight="1" x14ac:dyDescent="0.25">
      <c r="A48" s="228" t="s">
        <v>279</v>
      </c>
      <c r="B48" s="228">
        <v>38</v>
      </c>
      <c r="C48" s="228">
        <v>87</v>
      </c>
      <c r="D48" s="229" t="s">
        <v>280</v>
      </c>
      <c r="E48" s="230" t="s">
        <v>70</v>
      </c>
      <c r="F48" s="230" t="s">
        <v>195</v>
      </c>
      <c r="G48" s="230" t="s">
        <v>195</v>
      </c>
      <c r="H48" s="231" t="s">
        <v>195</v>
      </c>
      <c r="I48" s="230" t="s">
        <v>195</v>
      </c>
      <c r="J48" s="230" t="s">
        <v>195</v>
      </c>
      <c r="K48" s="228" t="s">
        <v>195</v>
      </c>
      <c r="L48" s="228" t="s">
        <v>212</v>
      </c>
      <c r="M48" s="228">
        <v>20</v>
      </c>
      <c r="N48" s="228" t="s">
        <v>213</v>
      </c>
      <c r="O48" s="232">
        <v>20</v>
      </c>
      <c r="P48" s="228" t="s">
        <v>214</v>
      </c>
      <c r="Q48" s="228" t="s">
        <v>215</v>
      </c>
      <c r="R48" s="137" t="s">
        <v>195</v>
      </c>
      <c r="S48" s="233">
        <v>3730</v>
      </c>
      <c r="T48" s="234">
        <v>0</v>
      </c>
      <c r="U48" s="235" t="s">
        <v>194</v>
      </c>
      <c r="V48" s="233">
        <v>0</v>
      </c>
      <c r="W48" s="236">
        <f>ROUND(ROUND(T48,2)*ROUND(M48,3),2)</f>
        <v>0</v>
      </c>
      <c r="X48" s="236">
        <f>ROUND(W48*IF(UPPER(U48)="20%",20,1)*IF(UPPER(U48)="10%",10,1)*IF(UPPER(U48)="НДС не облагается",0,1)/100,2)</f>
        <v>0</v>
      </c>
      <c r="Y48" s="236">
        <f>ROUND(X48+W48,2)</f>
        <v>0</v>
      </c>
      <c r="Z48" s="237">
        <f>IF(T48&gt;IF(V48=0,T48,V48),1,0)</f>
        <v>0</v>
      </c>
      <c r="AA48" s="237">
        <f t="shared" si="0"/>
        <v>0</v>
      </c>
      <c r="AB48" s="237">
        <f t="shared" si="1"/>
        <v>0</v>
      </c>
      <c r="AC48" s="237">
        <f t="shared" si="2"/>
        <v>0</v>
      </c>
      <c r="AD48" s="238">
        <f t="shared" si="3"/>
        <v>0</v>
      </c>
      <c r="AE48" s="238">
        <f>IF(AND(E48="Да",OR(AND(F48 = "Да",ISBLANK(G48)),AND(F48 = "Да", G48 = "В соответствии с техническим заданием"),AND(F48 = "Нет",NOT(G48 = "В соответствии с техническим заданием")))),1,0)</f>
        <v>0</v>
      </c>
      <c r="AF48" s="239">
        <f>IF(AND(E48="Да",OR(AND(F48 = "Да",ISBLANK(H48)),AND(F48 = "Да", H48 = "В соответствии с техническим заданием"),AND(F48 = "Нет",NOT(H48 = "В соответствии с техническим заданием")))),1,0)</f>
        <v>0</v>
      </c>
      <c r="AG48" s="239">
        <f>IF(OR(AND(E48="Нет",F48="Нет"),AND(E48="Да",F48="Нет"),AND(E48="Да",F48="Да")),0,1)</f>
        <v>1</v>
      </c>
      <c r="AH48" s="239">
        <f>IF(AND(R48="Россия"),1,0)</f>
        <v>0</v>
      </c>
      <c r="AI48" s="239">
        <f>AA48*AH48</f>
        <v>0</v>
      </c>
    </row>
    <row r="49" spans="1:35" ht="50.1" customHeight="1" x14ac:dyDescent="0.25">
      <c r="A49" s="228" t="s">
        <v>281</v>
      </c>
      <c r="B49" s="228">
        <v>39</v>
      </c>
      <c r="C49" s="228">
        <v>40</v>
      </c>
      <c r="D49" s="229" t="s">
        <v>282</v>
      </c>
      <c r="E49" s="230" t="s">
        <v>234</v>
      </c>
      <c r="F49" s="230" t="s">
        <v>195</v>
      </c>
      <c r="G49" s="230" t="s">
        <v>195</v>
      </c>
      <c r="H49" s="231" t="s">
        <v>195</v>
      </c>
      <c r="I49" s="230" t="s">
        <v>195</v>
      </c>
      <c r="J49" s="230" t="s">
        <v>195</v>
      </c>
      <c r="K49" s="228" t="s">
        <v>195</v>
      </c>
      <c r="L49" s="228" t="s">
        <v>212</v>
      </c>
      <c r="M49" s="228">
        <v>5</v>
      </c>
      <c r="N49" s="228" t="s">
        <v>213</v>
      </c>
      <c r="O49" s="232">
        <v>5</v>
      </c>
      <c r="P49" s="228" t="s">
        <v>214</v>
      </c>
      <c r="Q49" s="228" t="s">
        <v>215</v>
      </c>
      <c r="R49" s="137" t="s">
        <v>195</v>
      </c>
      <c r="S49" s="233">
        <v>1321.7</v>
      </c>
      <c r="T49" s="234">
        <v>0</v>
      </c>
      <c r="U49" s="235" t="s">
        <v>194</v>
      </c>
      <c r="V49" s="233">
        <v>0</v>
      </c>
      <c r="W49" s="236">
        <f>ROUND(ROUND(T49,2)*ROUND(M49,3),2)</f>
        <v>0</v>
      </c>
      <c r="X49" s="236">
        <f>ROUND(W49*IF(UPPER(U49)="20%",20,1)*IF(UPPER(U49)="10%",10,1)*IF(UPPER(U49)="НДС не облагается",0,1)/100,2)</f>
        <v>0</v>
      </c>
      <c r="Y49" s="236">
        <f>ROUND(X49+W49,2)</f>
        <v>0</v>
      </c>
      <c r="Z49" s="237">
        <f>IF(T49&gt;IF(V49=0,T49,V49),1,0)</f>
        <v>0</v>
      </c>
      <c r="AA49" s="237">
        <f t="shared" si="0"/>
        <v>0</v>
      </c>
      <c r="AB49" s="237">
        <f t="shared" si="1"/>
        <v>0</v>
      </c>
      <c r="AC49" s="237">
        <f t="shared" si="2"/>
        <v>0</v>
      </c>
      <c r="AD49" s="238">
        <f t="shared" si="3"/>
        <v>0</v>
      </c>
      <c r="AE49" s="238">
        <f>IF(AND(E49="Да",OR(AND(F49 = "Да",ISBLANK(G49)),AND(F49 = "Да", G49 = "В соответствии с техническим заданием"),AND(F49 = "Нет",NOT(G49 = "В соответствии с техническим заданием")))),1,0)</f>
        <v>0</v>
      </c>
      <c r="AF49" s="239">
        <f>IF(AND(E49="Да",OR(AND(F49 = "Да",ISBLANK(H49)),AND(F49 = "Да", H49 = "В соответствии с техническим заданием"),AND(F49 = "Нет",NOT(H49 = "В соответствии с техническим заданием")))),1,0)</f>
        <v>0</v>
      </c>
      <c r="AG49" s="239">
        <f>IF(OR(AND(E49="Нет",F49="Нет"),AND(E49="Да",F49="Нет"),AND(E49="Да",F49="Да")),0,1)</f>
        <v>1</v>
      </c>
      <c r="AH49" s="239">
        <f>IF(AND(R49="Россия"),1,0)</f>
        <v>0</v>
      </c>
      <c r="AI49" s="239">
        <f>AA49*AH49</f>
        <v>0</v>
      </c>
    </row>
    <row r="50" spans="1:35" ht="50.1" customHeight="1" x14ac:dyDescent="0.25">
      <c r="A50" s="228" t="s">
        <v>283</v>
      </c>
      <c r="B50" s="228">
        <v>40</v>
      </c>
      <c r="C50" s="228">
        <v>25</v>
      </c>
      <c r="D50" s="229" t="s">
        <v>282</v>
      </c>
      <c r="E50" s="230" t="s">
        <v>234</v>
      </c>
      <c r="F50" s="230" t="s">
        <v>195</v>
      </c>
      <c r="G50" s="230" t="s">
        <v>195</v>
      </c>
      <c r="H50" s="231" t="s">
        <v>195</v>
      </c>
      <c r="I50" s="230" t="s">
        <v>195</v>
      </c>
      <c r="J50" s="230" t="s">
        <v>195</v>
      </c>
      <c r="K50" s="228" t="s">
        <v>195</v>
      </c>
      <c r="L50" s="228" t="s">
        <v>212</v>
      </c>
      <c r="M50" s="228">
        <v>5</v>
      </c>
      <c r="N50" s="228" t="s">
        <v>213</v>
      </c>
      <c r="O50" s="232">
        <v>5</v>
      </c>
      <c r="P50" s="228" t="s">
        <v>214</v>
      </c>
      <c r="Q50" s="228" t="s">
        <v>215</v>
      </c>
      <c r="R50" s="137" t="s">
        <v>195</v>
      </c>
      <c r="S50" s="233">
        <v>1497.2</v>
      </c>
      <c r="T50" s="234">
        <v>0</v>
      </c>
      <c r="U50" s="235" t="s">
        <v>194</v>
      </c>
      <c r="V50" s="233">
        <v>0</v>
      </c>
      <c r="W50" s="236">
        <f>ROUND(ROUND(T50,2)*ROUND(M50,3),2)</f>
        <v>0</v>
      </c>
      <c r="X50" s="236">
        <f>ROUND(W50*IF(UPPER(U50)="20%",20,1)*IF(UPPER(U50)="10%",10,1)*IF(UPPER(U50)="НДС не облагается",0,1)/100,2)</f>
        <v>0</v>
      </c>
      <c r="Y50" s="236">
        <f>ROUND(X50+W50,2)</f>
        <v>0</v>
      </c>
      <c r="Z50" s="237">
        <f>IF(T50&gt;IF(V50=0,T50,V50),1,0)</f>
        <v>0</v>
      </c>
      <c r="AA50" s="237">
        <f t="shared" si="0"/>
        <v>0</v>
      </c>
      <c r="AB50" s="237">
        <f t="shared" si="1"/>
        <v>0</v>
      </c>
      <c r="AC50" s="237">
        <f t="shared" si="2"/>
        <v>0</v>
      </c>
      <c r="AD50" s="238">
        <f t="shared" si="3"/>
        <v>0</v>
      </c>
      <c r="AE50" s="238">
        <f>IF(AND(E50="Да",OR(AND(F50 = "Да",ISBLANK(G50)),AND(F50 = "Да", G50 = "В соответствии с техническим заданием"),AND(F50 = "Нет",NOT(G50 = "В соответствии с техническим заданием")))),1,0)</f>
        <v>0</v>
      </c>
      <c r="AF50" s="239">
        <f>IF(AND(E50="Да",OR(AND(F50 = "Да",ISBLANK(H50)),AND(F50 = "Да", H50 = "В соответствии с техническим заданием"),AND(F50 = "Нет",NOT(H50 = "В соответствии с техническим заданием")))),1,0)</f>
        <v>0</v>
      </c>
      <c r="AG50" s="239">
        <f>IF(OR(AND(E50="Нет",F50="Нет"),AND(E50="Да",F50="Нет"),AND(E50="Да",F50="Да")),0,1)</f>
        <v>1</v>
      </c>
      <c r="AH50" s="239">
        <f>IF(AND(R50="Россия"),1,0)</f>
        <v>0</v>
      </c>
      <c r="AI50" s="239">
        <f>AA50*AH50</f>
        <v>0</v>
      </c>
    </row>
    <row r="51" spans="1:35" ht="50.1" customHeight="1" x14ac:dyDescent="0.25">
      <c r="A51" s="228" t="s">
        <v>284</v>
      </c>
      <c r="B51" s="228">
        <v>41</v>
      </c>
      <c r="C51" s="228">
        <v>23</v>
      </c>
      <c r="D51" s="229" t="s">
        <v>282</v>
      </c>
      <c r="E51" s="230" t="s">
        <v>234</v>
      </c>
      <c r="F51" s="230" t="s">
        <v>195</v>
      </c>
      <c r="G51" s="230" t="s">
        <v>195</v>
      </c>
      <c r="H51" s="231" t="s">
        <v>195</v>
      </c>
      <c r="I51" s="230" t="s">
        <v>195</v>
      </c>
      <c r="J51" s="230" t="s">
        <v>195</v>
      </c>
      <c r="K51" s="228" t="s">
        <v>195</v>
      </c>
      <c r="L51" s="228" t="s">
        <v>212</v>
      </c>
      <c r="M51" s="228">
        <v>5</v>
      </c>
      <c r="N51" s="228" t="s">
        <v>213</v>
      </c>
      <c r="O51" s="232">
        <v>5</v>
      </c>
      <c r="P51" s="228" t="s">
        <v>214</v>
      </c>
      <c r="Q51" s="228" t="s">
        <v>215</v>
      </c>
      <c r="R51" s="137" t="s">
        <v>195</v>
      </c>
      <c r="S51" s="233">
        <v>1974.75</v>
      </c>
      <c r="T51" s="234">
        <v>0</v>
      </c>
      <c r="U51" s="235" t="s">
        <v>194</v>
      </c>
      <c r="V51" s="233">
        <v>0</v>
      </c>
      <c r="W51" s="236">
        <f>ROUND(ROUND(T51,2)*ROUND(M51,3),2)</f>
        <v>0</v>
      </c>
      <c r="X51" s="236">
        <f>ROUND(W51*IF(UPPER(U51)="20%",20,1)*IF(UPPER(U51)="10%",10,1)*IF(UPPER(U51)="НДС не облагается",0,1)/100,2)</f>
        <v>0</v>
      </c>
      <c r="Y51" s="236">
        <f>ROUND(X51+W51,2)</f>
        <v>0</v>
      </c>
      <c r="Z51" s="237">
        <f>IF(T51&gt;IF(V51=0,T51,V51),1,0)</f>
        <v>0</v>
      </c>
      <c r="AA51" s="237">
        <f t="shared" si="0"/>
        <v>0</v>
      </c>
      <c r="AB51" s="237">
        <f t="shared" si="1"/>
        <v>0</v>
      </c>
      <c r="AC51" s="237">
        <f t="shared" si="2"/>
        <v>0</v>
      </c>
      <c r="AD51" s="238">
        <f t="shared" si="3"/>
        <v>0</v>
      </c>
      <c r="AE51" s="238">
        <f>IF(AND(E51="Да",OR(AND(F51 = "Да",ISBLANK(G51)),AND(F51 = "Да", G51 = "В соответствии с техническим заданием"),AND(F51 = "Нет",NOT(G51 = "В соответствии с техническим заданием")))),1,0)</f>
        <v>0</v>
      </c>
      <c r="AF51" s="239">
        <f>IF(AND(E51="Да",OR(AND(F51 = "Да",ISBLANK(H51)),AND(F51 = "Да", H51 = "В соответствии с техническим заданием"),AND(F51 = "Нет",NOT(H51 = "В соответствии с техническим заданием")))),1,0)</f>
        <v>0</v>
      </c>
      <c r="AG51" s="239">
        <f>IF(OR(AND(E51="Нет",F51="Нет"),AND(E51="Да",F51="Нет"),AND(E51="Да",F51="Да")),0,1)</f>
        <v>1</v>
      </c>
      <c r="AH51" s="239">
        <f>IF(AND(R51="Россия"),1,0)</f>
        <v>0</v>
      </c>
      <c r="AI51" s="239">
        <f>AA51*AH51</f>
        <v>0</v>
      </c>
    </row>
    <row r="52" spans="1:35" ht="50.1" customHeight="1" x14ac:dyDescent="0.25">
      <c r="A52" s="228" t="s">
        <v>285</v>
      </c>
      <c r="B52" s="228">
        <v>42</v>
      </c>
      <c r="C52" s="228">
        <v>118</v>
      </c>
      <c r="D52" s="229" t="s">
        <v>286</v>
      </c>
      <c r="E52" s="230" t="s">
        <v>234</v>
      </c>
      <c r="F52" s="230" t="s">
        <v>195</v>
      </c>
      <c r="G52" s="230" t="s">
        <v>195</v>
      </c>
      <c r="H52" s="231" t="s">
        <v>195</v>
      </c>
      <c r="I52" s="230" t="s">
        <v>195</v>
      </c>
      <c r="J52" s="230" t="s">
        <v>195</v>
      </c>
      <c r="K52" s="228" t="s">
        <v>195</v>
      </c>
      <c r="L52" s="228" t="s">
        <v>212</v>
      </c>
      <c r="M52" s="228">
        <v>5</v>
      </c>
      <c r="N52" s="228" t="s">
        <v>213</v>
      </c>
      <c r="O52" s="232">
        <v>5</v>
      </c>
      <c r="P52" s="228" t="s">
        <v>214</v>
      </c>
      <c r="Q52" s="228" t="s">
        <v>215</v>
      </c>
      <c r="R52" s="137" t="s">
        <v>195</v>
      </c>
      <c r="S52" s="233">
        <v>8019.2</v>
      </c>
      <c r="T52" s="234">
        <v>0</v>
      </c>
      <c r="U52" s="235" t="s">
        <v>194</v>
      </c>
      <c r="V52" s="233">
        <v>0</v>
      </c>
      <c r="W52" s="236">
        <f>ROUND(ROUND(T52,2)*ROUND(M52,3),2)</f>
        <v>0</v>
      </c>
      <c r="X52" s="236">
        <f>ROUND(W52*IF(UPPER(U52)="20%",20,1)*IF(UPPER(U52)="10%",10,1)*IF(UPPER(U52)="НДС не облагается",0,1)/100,2)</f>
        <v>0</v>
      </c>
      <c r="Y52" s="236">
        <f>ROUND(X52+W52,2)</f>
        <v>0</v>
      </c>
      <c r="Z52" s="237">
        <f>IF(T52&gt;IF(V52=0,T52,V52),1,0)</f>
        <v>0</v>
      </c>
      <c r="AA52" s="237">
        <f t="shared" si="0"/>
        <v>0</v>
      </c>
      <c r="AB52" s="237">
        <f t="shared" si="1"/>
        <v>0</v>
      </c>
      <c r="AC52" s="237">
        <f t="shared" si="2"/>
        <v>0</v>
      </c>
      <c r="AD52" s="238">
        <f t="shared" si="3"/>
        <v>0</v>
      </c>
      <c r="AE52" s="238">
        <f>IF(AND(E52="Да",OR(AND(F52 = "Да",ISBLANK(G52)),AND(F52 = "Да", G52 = "В соответствии с техническим заданием"),AND(F52 = "Нет",NOT(G52 = "В соответствии с техническим заданием")))),1,0)</f>
        <v>0</v>
      </c>
      <c r="AF52" s="239">
        <f>IF(AND(E52="Да",OR(AND(F52 = "Да",ISBLANK(H52)),AND(F52 = "Да", H52 = "В соответствии с техническим заданием"),AND(F52 = "Нет",NOT(H52 = "В соответствии с техническим заданием")))),1,0)</f>
        <v>0</v>
      </c>
      <c r="AG52" s="239">
        <f>IF(OR(AND(E52="Нет",F52="Нет"),AND(E52="Да",F52="Нет"),AND(E52="Да",F52="Да")),0,1)</f>
        <v>1</v>
      </c>
      <c r="AH52" s="239">
        <f>IF(AND(R52="Россия"),1,0)</f>
        <v>0</v>
      </c>
      <c r="AI52" s="239">
        <f>AA52*AH52</f>
        <v>0</v>
      </c>
    </row>
    <row r="53" spans="1:35" ht="50.1" customHeight="1" x14ac:dyDescent="0.25">
      <c r="A53" s="228" t="s">
        <v>287</v>
      </c>
      <c r="B53" s="228">
        <v>43</v>
      </c>
      <c r="C53" s="228">
        <v>47</v>
      </c>
      <c r="D53" s="229" t="s">
        <v>249</v>
      </c>
      <c r="E53" s="230" t="s">
        <v>234</v>
      </c>
      <c r="F53" s="230" t="s">
        <v>195</v>
      </c>
      <c r="G53" s="230" t="s">
        <v>195</v>
      </c>
      <c r="H53" s="231" t="s">
        <v>195</v>
      </c>
      <c r="I53" s="230" t="s">
        <v>195</v>
      </c>
      <c r="J53" s="230" t="s">
        <v>195</v>
      </c>
      <c r="K53" s="228" t="s">
        <v>195</v>
      </c>
      <c r="L53" s="228" t="s">
        <v>212</v>
      </c>
      <c r="M53" s="228">
        <v>20</v>
      </c>
      <c r="N53" s="228" t="s">
        <v>213</v>
      </c>
      <c r="O53" s="232">
        <v>20</v>
      </c>
      <c r="P53" s="228" t="s">
        <v>214</v>
      </c>
      <c r="Q53" s="228" t="s">
        <v>215</v>
      </c>
      <c r="R53" s="137" t="s">
        <v>195</v>
      </c>
      <c r="S53" s="233">
        <v>198.6</v>
      </c>
      <c r="T53" s="234">
        <v>0</v>
      </c>
      <c r="U53" s="235" t="s">
        <v>194</v>
      </c>
      <c r="V53" s="233">
        <v>0</v>
      </c>
      <c r="W53" s="236">
        <f>ROUND(ROUND(T53,2)*ROUND(M53,3),2)</f>
        <v>0</v>
      </c>
      <c r="X53" s="236">
        <f>ROUND(W53*IF(UPPER(U53)="20%",20,1)*IF(UPPER(U53)="10%",10,1)*IF(UPPER(U53)="НДС не облагается",0,1)/100,2)</f>
        <v>0</v>
      </c>
      <c r="Y53" s="236">
        <f>ROUND(X53+W53,2)</f>
        <v>0</v>
      </c>
      <c r="Z53" s="237">
        <f>IF(T53&gt;IF(V53=0,T53,V53),1,0)</f>
        <v>0</v>
      </c>
      <c r="AA53" s="237">
        <f t="shared" si="0"/>
        <v>0</v>
      </c>
      <c r="AB53" s="237">
        <f t="shared" si="1"/>
        <v>0</v>
      </c>
      <c r="AC53" s="237">
        <f t="shared" si="2"/>
        <v>0</v>
      </c>
      <c r="AD53" s="238">
        <f t="shared" si="3"/>
        <v>0</v>
      </c>
      <c r="AE53" s="238">
        <f>IF(AND(E53="Да",OR(AND(F53 = "Да",ISBLANK(G53)),AND(F53 = "Да", G53 = "В соответствии с техническим заданием"),AND(F53 = "Нет",NOT(G53 = "В соответствии с техническим заданием")))),1,0)</f>
        <v>0</v>
      </c>
      <c r="AF53" s="239">
        <f>IF(AND(E53="Да",OR(AND(F53 = "Да",ISBLANK(H53)),AND(F53 = "Да", H53 = "В соответствии с техническим заданием"),AND(F53 = "Нет",NOT(H53 = "В соответствии с техническим заданием")))),1,0)</f>
        <v>0</v>
      </c>
      <c r="AG53" s="239">
        <f>IF(OR(AND(E53="Нет",F53="Нет"),AND(E53="Да",F53="Нет"),AND(E53="Да",F53="Да")),0,1)</f>
        <v>1</v>
      </c>
      <c r="AH53" s="239">
        <f>IF(AND(R53="Россия"),1,0)</f>
        <v>0</v>
      </c>
      <c r="AI53" s="239">
        <f>AA53*AH53</f>
        <v>0</v>
      </c>
    </row>
    <row r="54" spans="1:35" ht="50.1" customHeight="1" x14ac:dyDescent="0.25">
      <c r="A54" s="228" t="s">
        <v>288</v>
      </c>
      <c r="B54" s="228">
        <v>44</v>
      </c>
      <c r="C54" s="228">
        <v>13</v>
      </c>
      <c r="D54" s="229" t="s">
        <v>289</v>
      </c>
      <c r="E54" s="230" t="s">
        <v>234</v>
      </c>
      <c r="F54" s="230" t="s">
        <v>195</v>
      </c>
      <c r="G54" s="230" t="s">
        <v>195</v>
      </c>
      <c r="H54" s="231" t="s">
        <v>195</v>
      </c>
      <c r="I54" s="230" t="s">
        <v>195</v>
      </c>
      <c r="J54" s="230" t="s">
        <v>195</v>
      </c>
      <c r="K54" s="228" t="s">
        <v>195</v>
      </c>
      <c r="L54" s="228" t="s">
        <v>212</v>
      </c>
      <c r="M54" s="228">
        <v>20</v>
      </c>
      <c r="N54" s="228" t="s">
        <v>213</v>
      </c>
      <c r="O54" s="232">
        <v>20</v>
      </c>
      <c r="P54" s="228" t="s">
        <v>214</v>
      </c>
      <c r="Q54" s="228" t="s">
        <v>215</v>
      </c>
      <c r="R54" s="137" t="s">
        <v>195</v>
      </c>
      <c r="S54" s="233">
        <v>280</v>
      </c>
      <c r="T54" s="234">
        <v>0</v>
      </c>
      <c r="U54" s="235" t="s">
        <v>194</v>
      </c>
      <c r="V54" s="233">
        <v>0</v>
      </c>
      <c r="W54" s="236">
        <f>ROUND(ROUND(T54,2)*ROUND(M54,3),2)</f>
        <v>0</v>
      </c>
      <c r="X54" s="236">
        <f>ROUND(W54*IF(UPPER(U54)="20%",20,1)*IF(UPPER(U54)="10%",10,1)*IF(UPPER(U54)="НДС не облагается",0,1)/100,2)</f>
        <v>0</v>
      </c>
      <c r="Y54" s="236">
        <f>ROUND(X54+W54,2)</f>
        <v>0</v>
      </c>
      <c r="Z54" s="237">
        <f>IF(T54&gt;IF(V54=0,T54,V54),1,0)</f>
        <v>0</v>
      </c>
      <c r="AA54" s="237">
        <f t="shared" si="0"/>
        <v>0</v>
      </c>
      <c r="AB54" s="237">
        <f t="shared" si="1"/>
        <v>0</v>
      </c>
      <c r="AC54" s="237">
        <f t="shared" si="2"/>
        <v>0</v>
      </c>
      <c r="AD54" s="238">
        <f t="shared" si="3"/>
        <v>0</v>
      </c>
      <c r="AE54" s="238">
        <f>IF(AND(E54="Да",OR(AND(F54 = "Да",ISBLANK(G54)),AND(F54 = "Да", G54 = "В соответствии с техническим заданием"),AND(F54 = "Нет",NOT(G54 = "В соответствии с техническим заданием")))),1,0)</f>
        <v>0</v>
      </c>
      <c r="AF54" s="239">
        <f>IF(AND(E54="Да",OR(AND(F54 = "Да",ISBLANK(H54)),AND(F54 = "Да", H54 = "В соответствии с техническим заданием"),AND(F54 = "Нет",NOT(H54 = "В соответствии с техническим заданием")))),1,0)</f>
        <v>0</v>
      </c>
      <c r="AG54" s="239">
        <f>IF(OR(AND(E54="Нет",F54="Нет"),AND(E54="Да",F54="Нет"),AND(E54="Да",F54="Да")),0,1)</f>
        <v>1</v>
      </c>
      <c r="AH54" s="239">
        <f>IF(AND(R54="Россия"),1,0)</f>
        <v>0</v>
      </c>
      <c r="AI54" s="239">
        <f>AA54*AH54</f>
        <v>0</v>
      </c>
    </row>
    <row r="55" spans="1:35" ht="50.1" customHeight="1" x14ac:dyDescent="0.25">
      <c r="A55" s="228" t="s">
        <v>290</v>
      </c>
      <c r="B55" s="228">
        <v>45</v>
      </c>
      <c r="C55" s="228">
        <v>35</v>
      </c>
      <c r="D55" s="229" t="s">
        <v>249</v>
      </c>
      <c r="E55" s="230" t="s">
        <v>234</v>
      </c>
      <c r="F55" s="230" t="s">
        <v>195</v>
      </c>
      <c r="G55" s="230" t="s">
        <v>195</v>
      </c>
      <c r="H55" s="231" t="s">
        <v>195</v>
      </c>
      <c r="I55" s="230" t="s">
        <v>195</v>
      </c>
      <c r="J55" s="230" t="s">
        <v>195</v>
      </c>
      <c r="K55" s="228" t="s">
        <v>195</v>
      </c>
      <c r="L55" s="228" t="s">
        <v>212</v>
      </c>
      <c r="M55" s="228">
        <v>20</v>
      </c>
      <c r="N55" s="228" t="s">
        <v>213</v>
      </c>
      <c r="O55" s="232">
        <v>20</v>
      </c>
      <c r="P55" s="228" t="s">
        <v>214</v>
      </c>
      <c r="Q55" s="228" t="s">
        <v>215</v>
      </c>
      <c r="R55" s="137" t="s">
        <v>195</v>
      </c>
      <c r="S55" s="233">
        <v>328</v>
      </c>
      <c r="T55" s="234">
        <v>0</v>
      </c>
      <c r="U55" s="235" t="s">
        <v>194</v>
      </c>
      <c r="V55" s="233">
        <v>0</v>
      </c>
      <c r="W55" s="236">
        <f>ROUND(ROUND(T55,2)*ROUND(M55,3),2)</f>
        <v>0</v>
      </c>
      <c r="X55" s="236">
        <f>ROUND(W55*IF(UPPER(U55)="20%",20,1)*IF(UPPER(U55)="10%",10,1)*IF(UPPER(U55)="НДС не облагается",0,1)/100,2)</f>
        <v>0</v>
      </c>
      <c r="Y55" s="236">
        <f>ROUND(X55+W55,2)</f>
        <v>0</v>
      </c>
      <c r="Z55" s="237">
        <f>IF(T55&gt;IF(V55=0,T55,V55),1,0)</f>
        <v>0</v>
      </c>
      <c r="AA55" s="237">
        <f t="shared" si="0"/>
        <v>0</v>
      </c>
      <c r="AB55" s="237">
        <f t="shared" si="1"/>
        <v>0</v>
      </c>
      <c r="AC55" s="237">
        <f t="shared" si="2"/>
        <v>0</v>
      </c>
      <c r="AD55" s="238">
        <f t="shared" si="3"/>
        <v>0</v>
      </c>
      <c r="AE55" s="238">
        <f>IF(AND(E55="Да",OR(AND(F55 = "Да",ISBLANK(G55)),AND(F55 = "Да", G55 = "В соответствии с техническим заданием"),AND(F55 = "Нет",NOT(G55 = "В соответствии с техническим заданием")))),1,0)</f>
        <v>0</v>
      </c>
      <c r="AF55" s="239">
        <f>IF(AND(E55="Да",OR(AND(F55 = "Да",ISBLANK(H55)),AND(F55 = "Да", H55 = "В соответствии с техническим заданием"),AND(F55 = "Нет",NOT(H55 = "В соответствии с техническим заданием")))),1,0)</f>
        <v>0</v>
      </c>
      <c r="AG55" s="239">
        <f>IF(OR(AND(E55="Нет",F55="Нет"),AND(E55="Да",F55="Нет"),AND(E55="Да",F55="Да")),0,1)</f>
        <v>1</v>
      </c>
      <c r="AH55" s="239">
        <f>IF(AND(R55="Россия"),1,0)</f>
        <v>0</v>
      </c>
      <c r="AI55" s="239">
        <f>AA55*AH55</f>
        <v>0</v>
      </c>
    </row>
    <row r="56" spans="1:35" ht="50.1" customHeight="1" x14ac:dyDescent="0.25">
      <c r="A56" s="228" t="s">
        <v>291</v>
      </c>
      <c r="B56" s="228">
        <v>46</v>
      </c>
      <c r="C56" s="228">
        <v>25</v>
      </c>
      <c r="D56" s="229" t="s">
        <v>292</v>
      </c>
      <c r="E56" s="230" t="s">
        <v>234</v>
      </c>
      <c r="F56" s="230" t="s">
        <v>195</v>
      </c>
      <c r="G56" s="230" t="s">
        <v>195</v>
      </c>
      <c r="H56" s="231" t="s">
        <v>195</v>
      </c>
      <c r="I56" s="230" t="s">
        <v>195</v>
      </c>
      <c r="J56" s="230" t="s">
        <v>195</v>
      </c>
      <c r="K56" s="228" t="s">
        <v>195</v>
      </c>
      <c r="L56" s="228" t="s">
        <v>212</v>
      </c>
      <c r="M56" s="228">
        <v>5</v>
      </c>
      <c r="N56" s="228" t="s">
        <v>213</v>
      </c>
      <c r="O56" s="232">
        <v>5</v>
      </c>
      <c r="P56" s="228" t="s">
        <v>214</v>
      </c>
      <c r="Q56" s="228" t="s">
        <v>215</v>
      </c>
      <c r="R56" s="137" t="s">
        <v>195</v>
      </c>
      <c r="S56" s="233">
        <v>5254.9</v>
      </c>
      <c r="T56" s="234">
        <v>0</v>
      </c>
      <c r="U56" s="235" t="s">
        <v>194</v>
      </c>
      <c r="V56" s="233">
        <v>0</v>
      </c>
      <c r="W56" s="236">
        <f>ROUND(ROUND(T56,2)*ROUND(M56,3),2)</f>
        <v>0</v>
      </c>
      <c r="X56" s="236">
        <f>ROUND(W56*IF(UPPER(U56)="20%",20,1)*IF(UPPER(U56)="10%",10,1)*IF(UPPER(U56)="НДС не облагается",0,1)/100,2)</f>
        <v>0</v>
      </c>
      <c r="Y56" s="236">
        <f>ROUND(X56+W56,2)</f>
        <v>0</v>
      </c>
      <c r="Z56" s="237">
        <f>IF(T56&gt;IF(V56=0,T56,V56),1,0)</f>
        <v>0</v>
      </c>
      <c r="AA56" s="237">
        <f t="shared" si="0"/>
        <v>0</v>
      </c>
      <c r="AB56" s="237">
        <f t="shared" si="1"/>
        <v>0</v>
      </c>
      <c r="AC56" s="237">
        <f t="shared" si="2"/>
        <v>0</v>
      </c>
      <c r="AD56" s="238">
        <f t="shared" si="3"/>
        <v>0</v>
      </c>
      <c r="AE56" s="238">
        <f>IF(AND(E56="Да",OR(AND(F56 = "Да",ISBLANK(G56)),AND(F56 = "Да", G56 = "В соответствии с техническим заданием"),AND(F56 = "Нет",NOT(G56 = "В соответствии с техническим заданием")))),1,0)</f>
        <v>0</v>
      </c>
      <c r="AF56" s="239">
        <f>IF(AND(E56="Да",OR(AND(F56 = "Да",ISBLANK(H56)),AND(F56 = "Да", H56 = "В соответствии с техническим заданием"),AND(F56 = "Нет",NOT(H56 = "В соответствии с техническим заданием")))),1,0)</f>
        <v>0</v>
      </c>
      <c r="AG56" s="239">
        <f>IF(OR(AND(E56="Нет",F56="Нет"),AND(E56="Да",F56="Нет"),AND(E56="Да",F56="Да")),0,1)</f>
        <v>1</v>
      </c>
      <c r="AH56" s="239">
        <f>IF(AND(R56="Россия"),1,0)</f>
        <v>0</v>
      </c>
      <c r="AI56" s="239">
        <f>AA56*AH56</f>
        <v>0</v>
      </c>
    </row>
    <row r="57" spans="1:35" ht="50.1" customHeight="1" x14ac:dyDescent="0.25">
      <c r="A57" s="228" t="s">
        <v>293</v>
      </c>
      <c r="B57" s="228">
        <v>47</v>
      </c>
      <c r="C57" s="228">
        <v>21</v>
      </c>
      <c r="D57" s="229" t="s">
        <v>240</v>
      </c>
      <c r="E57" s="230" t="s">
        <v>234</v>
      </c>
      <c r="F57" s="230" t="s">
        <v>195</v>
      </c>
      <c r="G57" s="230" t="s">
        <v>195</v>
      </c>
      <c r="H57" s="231" t="s">
        <v>195</v>
      </c>
      <c r="I57" s="230" t="s">
        <v>195</v>
      </c>
      <c r="J57" s="230" t="s">
        <v>195</v>
      </c>
      <c r="K57" s="228" t="s">
        <v>195</v>
      </c>
      <c r="L57" s="228" t="s">
        <v>212</v>
      </c>
      <c r="M57" s="228">
        <v>5</v>
      </c>
      <c r="N57" s="228" t="s">
        <v>213</v>
      </c>
      <c r="O57" s="232">
        <v>37</v>
      </c>
      <c r="P57" s="228" t="s">
        <v>214</v>
      </c>
      <c r="Q57" s="228" t="s">
        <v>215</v>
      </c>
      <c r="R57" s="137" t="s">
        <v>195</v>
      </c>
      <c r="S57" s="233">
        <v>350.55</v>
      </c>
      <c r="T57" s="234">
        <v>0</v>
      </c>
      <c r="U57" s="235" t="s">
        <v>194</v>
      </c>
      <c r="V57" s="233">
        <v>0</v>
      </c>
      <c r="W57" s="236">
        <f>ROUND(ROUND(T57,2)*ROUND(M57,3),2)</f>
        <v>0</v>
      </c>
      <c r="X57" s="236">
        <f>ROUND(W57*IF(UPPER(U57)="20%",20,1)*IF(UPPER(U57)="10%",10,1)*IF(UPPER(U57)="НДС не облагается",0,1)/100,2)</f>
        <v>0</v>
      </c>
      <c r="Y57" s="236">
        <f>ROUND(X57+W57,2)</f>
        <v>0</v>
      </c>
      <c r="Z57" s="237">
        <f>IF(T57&gt;IF(V57=0,T57,V57),1,0)</f>
        <v>0</v>
      </c>
      <c r="AA57" s="237">
        <f t="shared" si="0"/>
        <v>0</v>
      </c>
      <c r="AB57" s="237">
        <f t="shared" si="1"/>
        <v>0</v>
      </c>
      <c r="AC57" s="237">
        <f t="shared" si="2"/>
        <v>0</v>
      </c>
      <c r="AD57" s="238">
        <f t="shared" si="3"/>
        <v>0</v>
      </c>
      <c r="AE57" s="238">
        <f>IF(AND(E57="Да",OR(AND(F57 = "Да",ISBLANK(G57)),AND(F57 = "Да", G57 = "В соответствии с техническим заданием"),AND(F57 = "Нет",NOT(G57 = "В соответствии с техническим заданием")))),1,0)</f>
        <v>0</v>
      </c>
      <c r="AF57" s="239">
        <f>IF(AND(E57="Да",OR(AND(F57 = "Да",ISBLANK(H57)),AND(F57 = "Да", H57 = "В соответствии с техническим заданием"),AND(F57 = "Нет",NOT(H57 = "В соответствии с техническим заданием")))),1,0)</f>
        <v>0</v>
      </c>
      <c r="AG57" s="239">
        <f>IF(OR(AND(E57="Нет",F57="Нет"),AND(E57="Да",F57="Нет"),AND(E57="Да",F57="Да")),0,1)</f>
        <v>1</v>
      </c>
      <c r="AH57" s="239">
        <f>IF(AND(R57="Россия"),1,0)</f>
        <v>0</v>
      </c>
      <c r="AI57" s="239">
        <f>AA57*AH57</f>
        <v>0</v>
      </c>
    </row>
    <row r="58" spans="1:35" ht="50.1" customHeight="1" x14ac:dyDescent="0.25">
      <c r="A58" s="228" t="s">
        <v>294</v>
      </c>
      <c r="B58" s="228">
        <v>48</v>
      </c>
      <c r="C58" s="228">
        <v>109</v>
      </c>
      <c r="D58" s="229" t="s">
        <v>295</v>
      </c>
      <c r="E58" s="230" t="s">
        <v>70</v>
      </c>
      <c r="F58" s="230" t="s">
        <v>195</v>
      </c>
      <c r="G58" s="230" t="s">
        <v>195</v>
      </c>
      <c r="H58" s="231" t="s">
        <v>195</v>
      </c>
      <c r="I58" s="230" t="s">
        <v>195</v>
      </c>
      <c r="J58" s="230" t="s">
        <v>195</v>
      </c>
      <c r="K58" s="228" t="s">
        <v>195</v>
      </c>
      <c r="L58" s="228" t="s">
        <v>229</v>
      </c>
      <c r="M58" s="228">
        <v>25</v>
      </c>
      <c r="N58" s="228" t="s">
        <v>213</v>
      </c>
      <c r="O58" s="232">
        <v>25</v>
      </c>
      <c r="P58" s="228" t="s">
        <v>214</v>
      </c>
      <c r="Q58" s="228" t="s">
        <v>215</v>
      </c>
      <c r="R58" s="137" t="s">
        <v>195</v>
      </c>
      <c r="S58" s="233">
        <v>7092</v>
      </c>
      <c r="T58" s="234">
        <v>0</v>
      </c>
      <c r="U58" s="235" t="s">
        <v>194</v>
      </c>
      <c r="V58" s="233">
        <v>0</v>
      </c>
      <c r="W58" s="236">
        <f>ROUND(ROUND(T58,2)*ROUND(M58,3),2)</f>
        <v>0</v>
      </c>
      <c r="X58" s="236">
        <f>ROUND(W58*IF(UPPER(U58)="20%",20,1)*IF(UPPER(U58)="10%",10,1)*IF(UPPER(U58)="НДС не облагается",0,1)/100,2)</f>
        <v>0</v>
      </c>
      <c r="Y58" s="236">
        <f>ROUND(X58+W58,2)</f>
        <v>0</v>
      </c>
      <c r="Z58" s="237">
        <f>IF(T58&gt;IF(V58=0,T58,V58),1,0)</f>
        <v>0</v>
      </c>
      <c r="AA58" s="237">
        <f t="shared" si="0"/>
        <v>0</v>
      </c>
      <c r="AB58" s="237">
        <f t="shared" si="1"/>
        <v>0</v>
      </c>
      <c r="AC58" s="237">
        <f t="shared" si="2"/>
        <v>0</v>
      </c>
      <c r="AD58" s="238">
        <f t="shared" si="3"/>
        <v>0</v>
      </c>
      <c r="AE58" s="238">
        <f>IF(AND(E58="Да",OR(AND(F58 = "Да",ISBLANK(G58)),AND(F58 = "Да", G58 = "В соответствии с техническим заданием"),AND(F58 = "Нет",NOT(G58 = "В соответствии с техническим заданием")))),1,0)</f>
        <v>0</v>
      </c>
      <c r="AF58" s="239">
        <f>IF(AND(E58="Да",OR(AND(F58 = "Да",ISBLANK(H58)),AND(F58 = "Да", H58 = "В соответствии с техническим заданием"),AND(F58 = "Нет",NOT(H58 = "В соответствии с техническим заданием")))),1,0)</f>
        <v>0</v>
      </c>
      <c r="AG58" s="239">
        <f>IF(OR(AND(E58="Нет",F58="Нет"),AND(E58="Да",F58="Нет"),AND(E58="Да",F58="Да")),0,1)</f>
        <v>1</v>
      </c>
      <c r="AH58" s="239">
        <f>IF(AND(R58="Россия"),1,0)</f>
        <v>0</v>
      </c>
      <c r="AI58" s="239">
        <f>AA58*AH58</f>
        <v>0</v>
      </c>
    </row>
    <row r="59" spans="1:35" ht="50.1" customHeight="1" x14ac:dyDescent="0.25">
      <c r="A59" s="169" t="s">
        <v>98</v>
      </c>
      <c r="B59" s="169"/>
      <c r="C59" s="169"/>
      <c r="D59" s="169"/>
      <c r="E59" s="169"/>
      <c r="F59" s="169"/>
      <c r="G59" s="169"/>
      <c r="H59" s="169"/>
      <c r="I59" s="169"/>
      <c r="J59" s="169"/>
      <c r="K59" s="169"/>
      <c r="L59" s="169"/>
      <c r="M59" s="169"/>
      <c r="N59" s="169"/>
      <c r="O59" s="169"/>
      <c r="P59" s="169"/>
      <c r="Q59" s="169"/>
      <c r="R59" s="169"/>
      <c r="S59" s="169"/>
      <c r="T59" s="169"/>
      <c r="U59" s="169"/>
      <c r="V59" s="169"/>
      <c r="W59" s="169"/>
      <c r="X59" s="170"/>
      <c r="Y59" s="85">
        <f>SUM(AA8:AA68)</f>
        <v>0</v>
      </c>
      <c r="Z59" s="69"/>
      <c r="AA59" s="68"/>
      <c r="AB59" s="68"/>
      <c r="AC59" s="68"/>
      <c r="AD59" s="68"/>
    </row>
    <row r="60" spans="1:35" ht="50.1" customHeight="1" x14ac:dyDescent="0.25">
      <c r="A60" s="171" t="s">
        <v>99</v>
      </c>
      <c r="B60" s="169"/>
      <c r="C60" s="169"/>
      <c r="D60" s="169"/>
      <c r="E60" s="169"/>
      <c r="F60" s="169"/>
      <c r="G60" s="169"/>
      <c r="H60" s="169"/>
      <c r="I60" s="169"/>
      <c r="J60" s="169"/>
      <c r="K60" s="169"/>
      <c r="L60" s="169"/>
      <c r="M60" s="169"/>
      <c r="N60" s="169"/>
      <c r="O60" s="169"/>
      <c r="P60" s="169"/>
      <c r="Q60" s="169"/>
      <c r="R60" s="169"/>
      <c r="S60" s="169"/>
      <c r="T60" s="169"/>
      <c r="U60" s="169"/>
      <c r="V60" s="169"/>
      <c r="W60" s="169"/>
      <c r="X60" s="170"/>
      <c r="Y60" s="85">
        <f>SUM(AC10:AC61)</f>
        <v>0</v>
      </c>
      <c r="Z60" s="69"/>
      <c r="AA60" s="68"/>
      <c r="AB60" s="68"/>
      <c r="AC60" s="68"/>
      <c r="AD60" s="68"/>
    </row>
    <row r="61" spans="1:35" ht="50.1" customHeight="1" x14ac:dyDescent="0.25">
      <c r="A61" s="171" t="s">
        <v>66</v>
      </c>
      <c r="B61" s="169"/>
      <c r="C61" s="169"/>
      <c r="D61" s="169"/>
      <c r="E61" s="169"/>
      <c r="F61" s="169"/>
      <c r="G61" s="169"/>
      <c r="H61" s="169"/>
      <c r="I61" s="169"/>
      <c r="J61" s="169"/>
      <c r="K61" s="169"/>
      <c r="L61" s="169"/>
      <c r="M61" s="169"/>
      <c r="N61" s="169"/>
      <c r="O61" s="169"/>
      <c r="P61" s="169"/>
      <c r="Q61" s="169"/>
      <c r="R61" s="169"/>
      <c r="S61" s="169"/>
      <c r="T61" s="169"/>
      <c r="U61" s="169"/>
      <c r="V61" s="169"/>
      <c r="W61" s="169"/>
      <c r="X61" s="170"/>
      <c r="Y61" s="85">
        <f>SUM(AB:AB)</f>
        <v>0</v>
      </c>
      <c r="Z61" s="69"/>
      <c r="AA61" s="68"/>
      <c r="AB61" s="68"/>
      <c r="AC61" s="68"/>
      <c r="AD61" s="68"/>
    </row>
    <row r="62" spans="1:35" ht="50.1" customHeight="1" x14ac:dyDescent="0.25">
      <c r="B62" s="119" t="str">
        <f>AK7</f>
        <v xml:space="preserve">*Цена предложения: включает в себя стоимость тары, упаковки, маркировки, погрузо-разгрузочные работы, все налоги, пошлины, </v>
      </c>
      <c r="C62" s="17"/>
      <c r="D62" s="60"/>
      <c r="E62" s="60"/>
      <c r="F62" s="60"/>
      <c r="G62" s="60"/>
      <c r="H62" s="60"/>
      <c r="I62" s="61"/>
      <c r="J62" s="61"/>
      <c r="K62" s="61"/>
      <c r="L62" s="61"/>
      <c r="M62" s="61"/>
      <c r="N62" s="61"/>
      <c r="O62" s="61"/>
      <c r="P62" s="61"/>
      <c r="Q62" s="61"/>
      <c r="R62" s="61"/>
      <c r="S62" s="61"/>
      <c r="T62" s="62"/>
      <c r="U62" s="62"/>
      <c r="V62" s="62"/>
      <c r="W62" s="62"/>
      <c r="X62" s="62"/>
      <c r="Y62" s="63"/>
      <c r="Z62" s="63"/>
    </row>
    <row r="63" spans="1:35" ht="50.1" customHeight="1" x14ac:dyDescent="0.25">
      <c r="B63" s="11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63" s="64"/>
      <c r="E63" s="64"/>
      <c r="F63" s="64"/>
      <c r="G63" s="64"/>
      <c r="H63" s="64"/>
      <c r="I63" s="59"/>
      <c r="J63" s="59"/>
      <c r="K63" s="59"/>
      <c r="L63" s="59"/>
      <c r="M63" s="59"/>
      <c r="N63" s="59"/>
      <c r="O63" s="59"/>
      <c r="P63" s="59"/>
      <c r="Q63" s="59"/>
      <c r="R63" s="59"/>
      <c r="S63" s="59"/>
      <c r="T63" s="65"/>
      <c r="U63" s="65"/>
      <c r="V63" s="65"/>
      <c r="W63" s="65"/>
      <c r="X63" s="65"/>
      <c r="Y63" s="66"/>
      <c r="Z63" s="66"/>
    </row>
    <row r="64" spans="1:35" ht="50.1" customHeight="1" x14ac:dyDescent="0.25">
      <c r="H64" s="19"/>
      <c r="I64" s="18"/>
      <c r="J64" s="18"/>
      <c r="K64" s="18"/>
      <c r="T64" s="21"/>
      <c r="U64" s="21"/>
      <c r="V64" s="21"/>
      <c r="W64" s="21"/>
      <c r="X64" s="21"/>
      <c r="Y64" s="10"/>
      <c r="Z64" s="10"/>
    </row>
    <row r="65" spans="1:27" ht="50.1" customHeight="1" x14ac:dyDescent="0.25">
      <c r="A65" s="13"/>
      <c r="B65" s="13"/>
      <c r="C65" s="13"/>
      <c r="D65" s="1" t="s">
        <v>18</v>
      </c>
      <c r="E65" s="32"/>
      <c r="F65" s="32"/>
      <c r="G65" s="31"/>
      <c r="H65" s="18" t="s">
        <v>56</v>
      </c>
      <c r="I65" s="19"/>
      <c r="J65" s="19"/>
      <c r="K65" s="20"/>
      <c r="L65" s="14"/>
      <c r="M65" s="14"/>
      <c r="N65" s="14"/>
      <c r="O65" s="14"/>
      <c r="P65" s="14"/>
      <c r="Q65" s="14"/>
      <c r="R65" s="14"/>
      <c r="S65" s="14"/>
      <c r="T65" s="20"/>
      <c r="U65" s="20"/>
      <c r="V65" s="20"/>
      <c r="W65" s="20"/>
      <c r="X65" s="20"/>
      <c r="Y65" s="14"/>
      <c r="Z65" s="14"/>
      <c r="AA65" s="55"/>
    </row>
    <row r="66" spans="1:27" ht="50.1" customHeight="1" x14ac:dyDescent="0.25">
      <c r="D66" s="31" t="s">
        <v>7</v>
      </c>
      <c r="E66" s="1"/>
      <c r="F66" s="1"/>
      <c r="G66" s="1"/>
      <c r="H66" s="18"/>
      <c r="I66" s="19"/>
      <c r="J66" s="19"/>
      <c r="K66" s="18"/>
      <c r="T66" s="22"/>
      <c r="U66" s="22"/>
      <c r="V66" s="22"/>
      <c r="W66" s="22"/>
      <c r="X66" s="22"/>
    </row>
    <row r="67" spans="1:27" ht="50.1" customHeight="1" x14ac:dyDescent="0.25">
      <c r="D67" s="1" t="s">
        <v>8</v>
      </c>
      <c r="E67" s="1"/>
      <c r="F67" s="1"/>
      <c r="G67" s="1"/>
      <c r="H67" s="18"/>
      <c r="I67" s="19"/>
      <c r="J67" s="19"/>
      <c r="K67" s="18"/>
      <c r="T67" s="22"/>
      <c r="U67" s="22"/>
      <c r="V67" s="22"/>
      <c r="W67" s="22"/>
      <c r="X67" s="22"/>
    </row>
    <row r="68" spans="1:27" ht="50.1" customHeight="1" x14ac:dyDescent="0.25">
      <c r="H68" s="19"/>
      <c r="I68" s="18"/>
      <c r="J68" s="18"/>
      <c r="K68" s="18"/>
      <c r="T68" s="22"/>
      <c r="U68" s="22"/>
      <c r="V68" s="22"/>
      <c r="W68" s="22"/>
      <c r="X68" s="22"/>
      <c r="Y68" s="10"/>
      <c r="Z68" s="10"/>
    </row>
    <row r="69" spans="1:27" ht="50.1" customHeight="1" x14ac:dyDescent="0.25">
      <c r="H69" s="19"/>
      <c r="I69" s="18"/>
      <c r="J69" s="18"/>
      <c r="K69" s="18"/>
      <c r="T69" s="22"/>
      <c r="U69" s="22"/>
      <c r="V69" s="22"/>
      <c r="W69" s="22"/>
      <c r="X69" s="22"/>
      <c r="Y69" s="10"/>
      <c r="Z69" s="10"/>
    </row>
    <row r="70" spans="1:27" ht="50.1" customHeight="1" x14ac:dyDescent="0.25">
      <c r="H70" s="19"/>
      <c r="I70" s="18"/>
      <c r="J70" s="18"/>
      <c r="K70" s="18"/>
      <c r="T70" s="22"/>
      <c r="U70" s="22"/>
      <c r="V70" s="22"/>
      <c r="W70" s="22"/>
      <c r="X70" s="22"/>
      <c r="Y70" s="10"/>
      <c r="Z70" s="10"/>
    </row>
    <row r="71" spans="1:27" ht="50.1" customHeight="1" x14ac:dyDescent="0.25">
      <c r="H71" s="19"/>
      <c r="I71" s="18"/>
      <c r="J71" s="18"/>
      <c r="K71" s="18"/>
      <c r="T71" s="22"/>
      <c r="U71" s="22"/>
      <c r="V71" s="22"/>
      <c r="W71" s="22"/>
      <c r="X71" s="22"/>
      <c r="Y71" s="10"/>
      <c r="Z71" s="10"/>
    </row>
    <row r="72" spans="1:27" ht="50.1" customHeight="1" x14ac:dyDescent="0.25">
      <c r="H72" s="19"/>
      <c r="I72" s="18"/>
      <c r="J72" s="18"/>
      <c r="K72" s="18"/>
      <c r="T72" s="22"/>
      <c r="U72" s="22"/>
      <c r="V72" s="22"/>
      <c r="W72" s="22"/>
      <c r="X72" s="22"/>
      <c r="Y72" s="10"/>
      <c r="Z72" s="10"/>
    </row>
    <row r="73" spans="1:27" ht="50.1" customHeight="1" x14ac:dyDescent="0.25">
      <c r="H73" s="19"/>
      <c r="I73" s="18"/>
      <c r="J73" s="18"/>
      <c r="K73" s="18"/>
      <c r="T73" s="22"/>
      <c r="U73" s="22"/>
      <c r="V73" s="22"/>
      <c r="W73" s="22"/>
      <c r="X73" s="22"/>
      <c r="Y73" s="10"/>
      <c r="Z73" s="10"/>
    </row>
    <row r="74" spans="1:27" ht="50.1" customHeight="1" x14ac:dyDescent="0.25">
      <c r="H74" s="19"/>
      <c r="I74" s="18"/>
      <c r="J74" s="18"/>
      <c r="K74" s="18"/>
      <c r="T74" s="22"/>
      <c r="U74" s="22"/>
      <c r="V74" s="22"/>
      <c r="W74" s="22"/>
      <c r="X74" s="22"/>
      <c r="Y74" s="10"/>
      <c r="Z74" s="10"/>
    </row>
    <row r="75" spans="1:27" ht="50.1" customHeight="1" x14ac:dyDescent="0.25">
      <c r="H75" s="19"/>
      <c r="I75" s="18"/>
      <c r="J75" s="18"/>
      <c r="K75" s="18"/>
      <c r="T75" s="22"/>
      <c r="U75" s="22"/>
      <c r="V75" s="22"/>
      <c r="W75" s="22"/>
      <c r="X75" s="22"/>
      <c r="Y75" s="10"/>
      <c r="Z75" s="10"/>
    </row>
    <row r="76" spans="1:27" ht="50.1" customHeight="1" x14ac:dyDescent="0.25">
      <c r="H76" s="19"/>
      <c r="I76" s="18"/>
      <c r="J76" s="18"/>
      <c r="K76" s="18"/>
      <c r="T76" s="22"/>
      <c r="U76" s="22"/>
      <c r="V76" s="22"/>
      <c r="W76" s="22"/>
      <c r="X76" s="22"/>
      <c r="Y76" s="10"/>
      <c r="Z76" s="10"/>
    </row>
    <row r="77" spans="1:27" ht="50.1" customHeight="1" x14ac:dyDescent="0.25">
      <c r="H77" s="19"/>
      <c r="I77" s="18"/>
      <c r="J77" s="18"/>
      <c r="K77" s="18"/>
      <c r="T77" s="22"/>
      <c r="U77" s="22"/>
      <c r="V77" s="22"/>
      <c r="W77" s="22"/>
      <c r="X77" s="22"/>
      <c r="Y77" s="10"/>
      <c r="Z77" s="10"/>
    </row>
    <row r="78" spans="1:27" ht="50.1" customHeight="1" x14ac:dyDescent="0.25">
      <c r="H78" s="19"/>
      <c r="I78" s="18"/>
      <c r="J78" s="18"/>
      <c r="K78" s="18"/>
      <c r="T78" s="22"/>
      <c r="U78" s="22"/>
      <c r="V78" s="22"/>
      <c r="W78" s="22"/>
      <c r="X78" s="22"/>
      <c r="Y78" s="10"/>
      <c r="Z78" s="10"/>
    </row>
    <row r="79" spans="1:27" ht="50.1" customHeight="1" x14ac:dyDescent="0.25">
      <c r="H79" s="19"/>
      <c r="I79" s="18"/>
      <c r="J79" s="18"/>
      <c r="K79" s="18"/>
      <c r="T79" s="22"/>
      <c r="U79" s="22"/>
      <c r="V79" s="22"/>
      <c r="W79" s="22"/>
      <c r="X79" s="22"/>
      <c r="Y79" s="10"/>
      <c r="Z79" s="10"/>
    </row>
    <row r="80" spans="1:27"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0"/>
      <c r="Z770" s="10"/>
    </row>
    <row r="771" spans="8:26" ht="50.1" customHeight="1" x14ac:dyDescent="0.25">
      <c r="H771" s="19"/>
      <c r="I771" s="18"/>
      <c r="J771" s="18"/>
      <c r="K771" s="18"/>
      <c r="T771" s="22"/>
      <c r="U771" s="22"/>
      <c r="V771" s="22"/>
      <c r="W771" s="22"/>
      <c r="X771" s="22"/>
      <c r="Y771" s="10"/>
      <c r="Z771" s="10"/>
    </row>
    <row r="772" spans="8:26" ht="50.1" customHeight="1" x14ac:dyDescent="0.25">
      <c r="H772" s="19"/>
      <c r="I772" s="18"/>
      <c r="J772" s="18"/>
      <c r="K772" s="18"/>
      <c r="T772" s="22"/>
      <c r="U772" s="22"/>
      <c r="V772" s="22"/>
      <c r="W772" s="22"/>
      <c r="X772" s="22"/>
      <c r="Y772" s="10"/>
      <c r="Z772" s="10"/>
    </row>
    <row r="773" spans="8:26" ht="50.1" customHeight="1" x14ac:dyDescent="0.25">
      <c r="H773" s="19"/>
      <c r="I773" s="18"/>
      <c r="J773" s="18"/>
      <c r="K773" s="18"/>
      <c r="T773" s="22"/>
      <c r="U773" s="22"/>
      <c r="V773" s="22"/>
      <c r="W773" s="22"/>
      <c r="X773" s="22"/>
      <c r="Y773" s="10"/>
      <c r="Z773" s="10"/>
    </row>
    <row r="774" spans="8:26" ht="50.1" customHeight="1" x14ac:dyDescent="0.25">
      <c r="H774" s="19"/>
      <c r="I774" s="18"/>
      <c r="J774" s="18"/>
      <c r="K774" s="18"/>
      <c r="T774" s="22"/>
      <c r="U774" s="22"/>
      <c r="V774" s="22"/>
      <c r="W774" s="22"/>
      <c r="X774" s="22"/>
      <c r="Y774" s="10"/>
      <c r="Z774" s="10"/>
    </row>
    <row r="775" spans="8:26" ht="50.1" customHeight="1" x14ac:dyDescent="0.25">
      <c r="H775" s="19"/>
      <c r="I775" s="18"/>
      <c r="J775" s="18"/>
      <c r="K775" s="18"/>
      <c r="T775" s="22"/>
      <c r="U775" s="22"/>
      <c r="V775" s="22"/>
      <c r="W775" s="22"/>
      <c r="X775" s="22"/>
      <c r="Y775" s="10"/>
      <c r="Z775" s="10"/>
    </row>
    <row r="776" spans="8:26" ht="50.1" customHeight="1" x14ac:dyDescent="0.25">
      <c r="H776" s="19"/>
      <c r="I776" s="18"/>
      <c r="J776" s="18"/>
      <c r="K776" s="18"/>
      <c r="T776" s="22"/>
      <c r="U776" s="22"/>
      <c r="V776" s="22"/>
      <c r="W776" s="22"/>
      <c r="X776" s="22"/>
      <c r="Y776" s="10"/>
      <c r="Z776" s="10"/>
    </row>
    <row r="777" spans="8:26" ht="50.1" customHeight="1" x14ac:dyDescent="0.25">
      <c r="H777" s="19"/>
      <c r="I777" s="18"/>
      <c r="J777" s="18"/>
      <c r="K777" s="18"/>
      <c r="T777" s="22"/>
      <c r="U777" s="22"/>
      <c r="V777" s="22"/>
      <c r="W777" s="22"/>
      <c r="X777" s="22"/>
      <c r="Y777" s="10"/>
      <c r="Z777" s="10"/>
    </row>
    <row r="778" spans="8:26" ht="50.1" customHeight="1" x14ac:dyDescent="0.25">
      <c r="H778" s="19"/>
      <c r="I778" s="18"/>
      <c r="J778" s="18"/>
      <c r="K778" s="18"/>
      <c r="T778" s="22"/>
      <c r="U778" s="22"/>
      <c r="V778" s="22"/>
      <c r="W778" s="22"/>
      <c r="X778" s="22"/>
      <c r="Y778" s="10"/>
      <c r="Z778" s="10"/>
    </row>
    <row r="779" spans="8:26" ht="50.1" customHeight="1" x14ac:dyDescent="0.25">
      <c r="H779" s="19"/>
      <c r="I779" s="18"/>
      <c r="J779" s="18"/>
      <c r="K779" s="18"/>
      <c r="T779" s="22"/>
      <c r="U779" s="22"/>
      <c r="V779" s="22"/>
      <c r="W779" s="22"/>
      <c r="X779" s="22"/>
      <c r="Y779" s="10"/>
      <c r="Z779" s="10"/>
    </row>
    <row r="780" spans="8:26" ht="50.1" customHeight="1" x14ac:dyDescent="0.25">
      <c r="H780" s="19"/>
      <c r="I780" s="18"/>
      <c r="J780" s="18"/>
      <c r="K780" s="18"/>
      <c r="T780" s="22"/>
      <c r="U780" s="22"/>
      <c r="V780" s="22"/>
      <c r="W780" s="22"/>
      <c r="X780" s="22"/>
      <c r="Y780" s="10"/>
      <c r="Z780" s="10"/>
    </row>
    <row r="781" spans="8:26" ht="50.1" customHeight="1" x14ac:dyDescent="0.25">
      <c r="H781" s="19"/>
      <c r="I781" s="18"/>
      <c r="J781" s="18"/>
      <c r="K781" s="18"/>
      <c r="T781" s="22"/>
      <c r="U781" s="22"/>
      <c r="V781" s="22"/>
      <c r="W781" s="22"/>
      <c r="X781" s="22"/>
      <c r="Y781" s="10"/>
      <c r="Z781" s="10"/>
    </row>
    <row r="782" spans="8:26" ht="50.1" customHeight="1" x14ac:dyDescent="0.25">
      <c r="H782" s="19"/>
      <c r="I782" s="18"/>
      <c r="J782" s="18"/>
      <c r="K782" s="18"/>
      <c r="T782" s="22"/>
      <c r="U782" s="22"/>
      <c r="V782" s="22"/>
      <c r="W782" s="22"/>
      <c r="X782" s="22"/>
      <c r="Y782" s="10"/>
      <c r="Z782" s="10"/>
    </row>
    <row r="783" spans="8:26" ht="50.1" customHeight="1" x14ac:dyDescent="0.25">
      <c r="H783" s="19"/>
      <c r="I783" s="18"/>
      <c r="J783" s="18"/>
      <c r="K783" s="18"/>
      <c r="T783" s="22"/>
      <c r="U783" s="22"/>
      <c r="V783" s="22"/>
      <c r="W783" s="22"/>
      <c r="X783" s="22"/>
      <c r="Y783" s="10"/>
      <c r="Z783" s="10"/>
    </row>
    <row r="784" spans="8:26" ht="50.1" customHeight="1" x14ac:dyDescent="0.25">
      <c r="H784" s="19"/>
      <c r="I784" s="18"/>
      <c r="J784" s="18"/>
      <c r="K784" s="18"/>
      <c r="T784" s="22"/>
      <c r="U784" s="22"/>
      <c r="V784" s="22"/>
      <c r="W784" s="22"/>
      <c r="X784" s="22"/>
      <c r="Y784" s="10"/>
      <c r="Z784" s="10"/>
    </row>
    <row r="785" spans="8:26" ht="50.1" customHeight="1" x14ac:dyDescent="0.25">
      <c r="H785" s="19"/>
      <c r="I785" s="18"/>
      <c r="J785" s="18"/>
      <c r="K785" s="18"/>
      <c r="T785" s="22"/>
      <c r="U785" s="22"/>
      <c r="V785" s="22"/>
      <c r="W785" s="22"/>
      <c r="X785" s="22"/>
      <c r="Y785" s="10"/>
      <c r="Z785" s="10"/>
    </row>
    <row r="786" spans="8:26" ht="50.1" customHeight="1" x14ac:dyDescent="0.25">
      <c r="H786" s="19"/>
      <c r="I786" s="18"/>
      <c r="J786" s="18"/>
      <c r="K786" s="18"/>
      <c r="T786" s="22"/>
      <c r="U786" s="22"/>
      <c r="V786" s="22"/>
      <c r="W786" s="22"/>
      <c r="X786" s="22"/>
      <c r="Y786" s="10"/>
      <c r="Z786" s="10"/>
    </row>
    <row r="787" spans="8:26" ht="50.1" customHeight="1" x14ac:dyDescent="0.25">
      <c r="H787" s="19"/>
      <c r="I787" s="18"/>
      <c r="J787" s="18"/>
      <c r="K787" s="18"/>
      <c r="T787" s="22"/>
      <c r="U787" s="22"/>
      <c r="V787" s="22"/>
      <c r="W787" s="22"/>
      <c r="X787" s="22"/>
      <c r="Y787" s="10"/>
      <c r="Z787" s="10"/>
    </row>
    <row r="788" spans="8:26" ht="50.1" customHeight="1" x14ac:dyDescent="0.25">
      <c r="H788" s="19"/>
      <c r="I788" s="18"/>
      <c r="J788" s="18"/>
      <c r="K788" s="18"/>
      <c r="T788" s="22"/>
      <c r="U788" s="22"/>
      <c r="V788" s="22"/>
      <c r="W788" s="22"/>
      <c r="X788" s="22"/>
      <c r="Y788" s="10"/>
      <c r="Z788" s="10"/>
    </row>
    <row r="789" spans="8:26" ht="50.1" customHeight="1" x14ac:dyDescent="0.25">
      <c r="H789" s="19"/>
      <c r="I789" s="18"/>
      <c r="J789" s="18"/>
      <c r="K789" s="18"/>
      <c r="T789" s="22"/>
      <c r="U789" s="22"/>
      <c r="V789" s="22"/>
      <c r="W789" s="22"/>
      <c r="X789" s="22"/>
      <c r="Y789" s="10"/>
      <c r="Z789" s="10"/>
    </row>
    <row r="790" spans="8:26" ht="50.1" customHeight="1" x14ac:dyDescent="0.25">
      <c r="H790" s="19"/>
      <c r="I790" s="18"/>
      <c r="J790" s="18"/>
      <c r="K790" s="18"/>
      <c r="T790" s="22"/>
      <c r="U790" s="22"/>
      <c r="V790" s="22"/>
      <c r="W790" s="22"/>
      <c r="X790" s="22"/>
      <c r="Y790" s="10"/>
      <c r="Z790" s="10"/>
    </row>
    <row r="791" spans="8:26" ht="50.1" customHeight="1" x14ac:dyDescent="0.25">
      <c r="H791" s="19"/>
      <c r="I791" s="18"/>
      <c r="J791" s="18"/>
      <c r="K791" s="18"/>
      <c r="T791" s="22"/>
      <c r="U791" s="22"/>
      <c r="V791" s="22"/>
      <c r="W791" s="22"/>
      <c r="X791" s="22"/>
      <c r="Y791" s="10"/>
      <c r="Z791" s="10"/>
    </row>
    <row r="792" spans="8:26" ht="50.1" customHeight="1" x14ac:dyDescent="0.25">
      <c r="H792" s="19"/>
      <c r="I792" s="18"/>
      <c r="J792" s="18"/>
      <c r="K792" s="18"/>
      <c r="T792" s="22"/>
      <c r="U792" s="22"/>
      <c r="V792" s="22"/>
      <c r="W792" s="22"/>
      <c r="X792" s="22"/>
      <c r="Y792" s="10"/>
      <c r="Z792" s="10"/>
    </row>
    <row r="793" spans="8:26" ht="50.1" customHeight="1" x14ac:dyDescent="0.25">
      <c r="H793" s="19"/>
      <c r="I793" s="18"/>
      <c r="J793" s="18"/>
      <c r="K793" s="18"/>
      <c r="T793" s="22"/>
      <c r="U793" s="22"/>
      <c r="V793" s="22"/>
      <c r="W793" s="22"/>
      <c r="X793" s="22"/>
      <c r="Y793" s="10"/>
      <c r="Z793" s="10"/>
    </row>
    <row r="794" spans="8:26" ht="50.1" customHeight="1" x14ac:dyDescent="0.25">
      <c r="H794" s="19"/>
      <c r="I794" s="18"/>
      <c r="J794" s="18"/>
      <c r="K794" s="18"/>
      <c r="T794" s="22"/>
      <c r="U794" s="22"/>
      <c r="V794" s="22"/>
      <c r="W794" s="22"/>
      <c r="X794" s="22"/>
      <c r="Y794" s="10"/>
      <c r="Z794" s="10"/>
    </row>
    <row r="795" spans="8:26" ht="50.1" customHeight="1" x14ac:dyDescent="0.25">
      <c r="H795" s="19"/>
      <c r="I795" s="18"/>
      <c r="J795" s="18"/>
      <c r="K795" s="18"/>
      <c r="T795" s="22"/>
      <c r="U795" s="22"/>
      <c r="V795" s="22"/>
      <c r="W795" s="22"/>
      <c r="X795" s="22"/>
      <c r="Y795" s="10"/>
      <c r="Z795" s="10"/>
    </row>
    <row r="796" spans="8:26" ht="50.1" customHeight="1" x14ac:dyDescent="0.25">
      <c r="H796" s="19"/>
      <c r="I796" s="18"/>
      <c r="J796" s="18"/>
      <c r="K796" s="18"/>
      <c r="T796" s="22"/>
      <c r="U796" s="22"/>
      <c r="V796" s="22"/>
      <c r="W796" s="22"/>
      <c r="X796" s="22"/>
      <c r="Y796" s="10"/>
      <c r="Z796" s="10"/>
    </row>
    <row r="797" spans="8:26" ht="50.1" customHeight="1" x14ac:dyDescent="0.25">
      <c r="H797" s="19"/>
      <c r="I797" s="18"/>
      <c r="J797" s="18"/>
      <c r="K797" s="18"/>
      <c r="T797" s="22"/>
      <c r="U797" s="22"/>
      <c r="V797" s="22"/>
      <c r="W797" s="22"/>
      <c r="X797" s="22"/>
      <c r="Y797" s="10"/>
      <c r="Z797" s="10"/>
    </row>
    <row r="798" spans="8:26" ht="50.1" customHeight="1" x14ac:dyDescent="0.25">
      <c r="H798" s="19"/>
      <c r="I798" s="18"/>
      <c r="J798" s="18"/>
      <c r="K798" s="18"/>
      <c r="T798" s="22"/>
      <c r="U798" s="22"/>
      <c r="V798" s="22"/>
      <c r="W798" s="22"/>
      <c r="X798" s="22"/>
      <c r="Y798" s="10"/>
      <c r="Z798" s="10"/>
    </row>
    <row r="799" spans="8:26" ht="50.1" customHeight="1" x14ac:dyDescent="0.25">
      <c r="H799" s="19"/>
      <c r="I799" s="18"/>
      <c r="J799" s="18"/>
      <c r="K799" s="18"/>
      <c r="T799" s="22"/>
      <c r="U799" s="22"/>
      <c r="V799" s="22"/>
      <c r="W799" s="22"/>
      <c r="X799" s="22"/>
      <c r="Y799" s="10"/>
      <c r="Z799" s="10"/>
    </row>
    <row r="800" spans="8:26" ht="50.1" customHeight="1" x14ac:dyDescent="0.25">
      <c r="H800" s="19"/>
      <c r="I800" s="18"/>
      <c r="J800" s="18"/>
      <c r="K800" s="18"/>
      <c r="T800" s="22"/>
      <c r="U800" s="22"/>
      <c r="V800" s="22"/>
      <c r="W800" s="22"/>
      <c r="X800" s="22"/>
      <c r="Y800" s="10"/>
      <c r="Z800" s="10"/>
    </row>
    <row r="801" spans="8:26" ht="50.1" customHeight="1" x14ac:dyDescent="0.25">
      <c r="H801" s="19"/>
      <c r="I801" s="18"/>
      <c r="J801" s="18"/>
      <c r="K801" s="18"/>
      <c r="T801" s="22"/>
      <c r="U801" s="22"/>
      <c r="V801" s="22"/>
      <c r="W801" s="22"/>
      <c r="X801" s="22"/>
      <c r="Y801" s="10"/>
      <c r="Z801" s="10"/>
    </row>
    <row r="802" spans="8:26" ht="50.1" customHeight="1" x14ac:dyDescent="0.25">
      <c r="H802" s="19"/>
      <c r="I802" s="18"/>
      <c r="J802" s="18"/>
      <c r="K802" s="18"/>
      <c r="T802" s="22"/>
      <c r="U802" s="22"/>
      <c r="V802" s="22"/>
      <c r="W802" s="22"/>
      <c r="X802" s="22"/>
      <c r="Y802" s="10"/>
      <c r="Z802" s="10"/>
    </row>
    <row r="803" spans="8:26" ht="50.1" customHeight="1" x14ac:dyDescent="0.25">
      <c r="H803" s="19"/>
      <c r="I803" s="18"/>
      <c r="J803" s="18"/>
      <c r="K803" s="18"/>
      <c r="T803" s="22"/>
      <c r="U803" s="22"/>
      <c r="V803" s="22"/>
      <c r="W803" s="22"/>
      <c r="X803" s="22"/>
      <c r="Y803" s="10"/>
      <c r="Z803" s="10"/>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H1010" s="19"/>
      <c r="I1010" s="18"/>
      <c r="J1010" s="18"/>
      <c r="K1010" s="18"/>
      <c r="T1010" s="22"/>
      <c r="U1010" s="22"/>
      <c r="V1010" s="22"/>
      <c r="W1010" s="22"/>
      <c r="X1010" s="22"/>
      <c r="Y1010" s="11"/>
      <c r="Z1010" s="11"/>
    </row>
    <row r="1011" spans="8:26" ht="50.1" customHeight="1" x14ac:dyDescent="0.25">
      <c r="H1011" s="19"/>
      <c r="I1011" s="18"/>
      <c r="J1011" s="18"/>
      <c r="K1011" s="18"/>
      <c r="T1011" s="22"/>
      <c r="U1011" s="22"/>
      <c r="V1011" s="22"/>
      <c r="W1011" s="22"/>
      <c r="X1011" s="22"/>
      <c r="Y1011" s="11"/>
      <c r="Z1011" s="11"/>
    </row>
    <row r="1012" spans="8:26" ht="50.1" customHeight="1" x14ac:dyDescent="0.25">
      <c r="H1012" s="19"/>
      <c r="I1012" s="18"/>
      <c r="J1012" s="18"/>
      <c r="K1012" s="18"/>
      <c r="T1012" s="22"/>
      <c r="U1012" s="22"/>
      <c r="V1012" s="22"/>
      <c r="W1012" s="22"/>
      <c r="X1012" s="22"/>
      <c r="Y1012" s="11"/>
      <c r="Z1012" s="11"/>
    </row>
    <row r="1013" spans="8:26" ht="50.1" customHeight="1" x14ac:dyDescent="0.25">
      <c r="H1013" s="19"/>
      <c r="I1013" s="18"/>
      <c r="J1013" s="18"/>
      <c r="K1013" s="18"/>
      <c r="T1013" s="22"/>
      <c r="U1013" s="22"/>
      <c r="V1013" s="22"/>
      <c r="W1013" s="22"/>
      <c r="X1013" s="22"/>
      <c r="Y1013" s="11"/>
      <c r="Z1013" s="11"/>
    </row>
    <row r="1014" spans="8:26" ht="50.1" customHeight="1" x14ac:dyDescent="0.25">
      <c r="H1014" s="19"/>
      <c r="I1014" s="18"/>
      <c r="J1014" s="18"/>
      <c r="K1014" s="18"/>
      <c r="T1014" s="22"/>
      <c r="U1014" s="22"/>
      <c r="V1014" s="22"/>
      <c r="W1014" s="22"/>
      <c r="X1014" s="22"/>
      <c r="Y1014" s="11"/>
      <c r="Z1014" s="11"/>
    </row>
    <row r="1015" spans="8:26" ht="50.1" customHeight="1" x14ac:dyDescent="0.25">
      <c r="H1015" s="19"/>
      <c r="I1015" s="18"/>
      <c r="J1015" s="18"/>
      <c r="K1015" s="18"/>
      <c r="T1015" s="22"/>
      <c r="U1015" s="22"/>
      <c r="V1015" s="22"/>
      <c r="W1015" s="22"/>
      <c r="X1015" s="22"/>
      <c r="Y1015" s="11"/>
      <c r="Z1015" s="11"/>
    </row>
    <row r="1016" spans="8:26" ht="50.1" customHeight="1" x14ac:dyDescent="0.25">
      <c r="H1016" s="19"/>
      <c r="I1016" s="18"/>
      <c r="J1016" s="18"/>
      <c r="K1016" s="18"/>
      <c r="T1016" s="22"/>
      <c r="U1016" s="22"/>
      <c r="V1016" s="22"/>
      <c r="W1016" s="22"/>
      <c r="X1016" s="22"/>
      <c r="Y1016" s="11"/>
      <c r="Z1016" s="11"/>
    </row>
    <row r="1017" spans="8:26" ht="50.1" customHeight="1" x14ac:dyDescent="0.25">
      <c r="H1017" s="19"/>
      <c r="I1017" s="18"/>
      <c r="J1017" s="18"/>
      <c r="K1017" s="18"/>
      <c r="T1017" s="22"/>
      <c r="U1017" s="22"/>
      <c r="V1017" s="22"/>
      <c r="W1017" s="22"/>
      <c r="X1017" s="22"/>
      <c r="Y1017" s="11"/>
      <c r="Z1017" s="11"/>
    </row>
    <row r="1018" spans="8:26" ht="50.1" customHeight="1" x14ac:dyDescent="0.25">
      <c r="H1018" s="19"/>
      <c r="I1018" s="18"/>
      <c r="J1018" s="18"/>
      <c r="K1018" s="18"/>
      <c r="T1018" s="22"/>
      <c r="U1018" s="22"/>
      <c r="V1018" s="22"/>
      <c r="W1018" s="22"/>
      <c r="X1018" s="22"/>
      <c r="Y1018" s="11"/>
      <c r="Z1018" s="11"/>
    </row>
    <row r="1019" spans="8:26" ht="50.1" customHeight="1" x14ac:dyDescent="0.25">
      <c r="H1019" s="19"/>
      <c r="I1019" s="18"/>
      <c r="J1019" s="18"/>
      <c r="K1019" s="18"/>
      <c r="T1019" s="22"/>
      <c r="U1019" s="22"/>
      <c r="V1019" s="22"/>
      <c r="W1019" s="22"/>
      <c r="X1019" s="22"/>
      <c r="Y1019" s="11"/>
      <c r="Z1019" s="11"/>
    </row>
    <row r="1020" spans="8:26" ht="50.1" customHeight="1" x14ac:dyDescent="0.25">
      <c r="H1020" s="19"/>
      <c r="I1020" s="18"/>
      <c r="J1020" s="18"/>
      <c r="K1020" s="18"/>
      <c r="T1020" s="22"/>
      <c r="U1020" s="22"/>
      <c r="V1020" s="22"/>
      <c r="W1020" s="22"/>
      <c r="X1020" s="22"/>
      <c r="Y1020" s="11"/>
      <c r="Z1020" s="11"/>
    </row>
    <row r="1021" spans="8:26" ht="50.1" customHeight="1" x14ac:dyDescent="0.25">
      <c r="H1021" s="19"/>
      <c r="I1021" s="18"/>
      <c r="J1021" s="18"/>
      <c r="K1021" s="18"/>
      <c r="T1021" s="22"/>
      <c r="U1021" s="22"/>
      <c r="V1021" s="22"/>
      <c r="W1021" s="22"/>
      <c r="X1021" s="22"/>
      <c r="Y1021" s="11"/>
      <c r="Z1021" s="11"/>
    </row>
    <row r="1022" spans="8:26" ht="50.1" customHeight="1" x14ac:dyDescent="0.25">
      <c r="H1022" s="19"/>
      <c r="I1022" s="18"/>
      <c r="J1022" s="18"/>
      <c r="K1022" s="18"/>
      <c r="T1022" s="22"/>
      <c r="U1022" s="22"/>
      <c r="V1022" s="22"/>
      <c r="W1022" s="22"/>
      <c r="X1022" s="22"/>
      <c r="Y1022" s="11"/>
      <c r="Z1022" s="11"/>
    </row>
    <row r="1023" spans="8:26" ht="50.1" customHeight="1" x14ac:dyDescent="0.25">
      <c r="H1023" s="19"/>
      <c r="I1023" s="18"/>
      <c r="J1023" s="18"/>
      <c r="K1023" s="18"/>
      <c r="T1023" s="22"/>
      <c r="U1023" s="22"/>
      <c r="V1023" s="22"/>
      <c r="W1023" s="22"/>
      <c r="X1023" s="22"/>
      <c r="Y1023" s="11"/>
      <c r="Z1023" s="11"/>
    </row>
    <row r="1024" spans="8:26" ht="50.1" customHeight="1" x14ac:dyDescent="0.25">
      <c r="H1024" s="19"/>
      <c r="I1024" s="18"/>
      <c r="J1024" s="18"/>
      <c r="K1024" s="18"/>
      <c r="T1024" s="22"/>
      <c r="U1024" s="22"/>
      <c r="V1024" s="22"/>
      <c r="W1024" s="22"/>
      <c r="X1024" s="22"/>
      <c r="Y1024" s="11"/>
      <c r="Z1024" s="11"/>
    </row>
    <row r="1025" spans="8:26" ht="50.1" customHeight="1" x14ac:dyDescent="0.25">
      <c r="H1025" s="19"/>
      <c r="I1025" s="18"/>
      <c r="J1025" s="18"/>
      <c r="K1025" s="18"/>
      <c r="T1025" s="22"/>
      <c r="U1025" s="22"/>
      <c r="V1025" s="22"/>
      <c r="W1025" s="22"/>
      <c r="X1025" s="22"/>
      <c r="Y1025" s="11"/>
      <c r="Z1025" s="11"/>
    </row>
    <row r="1026" spans="8:26" ht="50.1" customHeight="1" x14ac:dyDescent="0.25">
      <c r="H1026" s="19"/>
      <c r="I1026" s="18"/>
      <c r="J1026" s="18"/>
      <c r="K1026" s="18"/>
      <c r="T1026" s="22"/>
      <c r="U1026" s="22"/>
      <c r="V1026" s="22"/>
      <c r="W1026" s="22"/>
      <c r="X1026" s="22"/>
      <c r="Y1026" s="11"/>
      <c r="Z1026" s="11"/>
    </row>
    <row r="1027" spans="8:26" ht="50.1" customHeight="1" x14ac:dyDescent="0.25">
      <c r="H1027" s="19"/>
      <c r="I1027" s="18"/>
      <c r="J1027" s="18"/>
      <c r="K1027" s="18"/>
      <c r="T1027" s="22"/>
      <c r="U1027" s="22"/>
      <c r="V1027" s="22"/>
      <c r="W1027" s="22"/>
      <c r="X1027" s="22"/>
      <c r="Y1027" s="11"/>
      <c r="Z1027" s="11"/>
    </row>
    <row r="1028" spans="8:26" ht="50.1" customHeight="1" x14ac:dyDescent="0.25">
      <c r="H1028" s="19"/>
      <c r="I1028" s="18"/>
      <c r="J1028" s="18"/>
      <c r="K1028" s="18"/>
      <c r="T1028" s="22"/>
      <c r="U1028" s="22"/>
      <c r="V1028" s="22"/>
      <c r="W1028" s="22"/>
      <c r="X1028" s="22"/>
      <c r="Y1028" s="11"/>
      <c r="Z1028" s="11"/>
    </row>
    <row r="1029" spans="8:26" ht="50.1" customHeight="1" x14ac:dyDescent="0.25">
      <c r="H1029" s="19"/>
      <c r="I1029" s="18"/>
      <c r="J1029" s="18"/>
      <c r="K1029" s="18"/>
      <c r="T1029" s="22"/>
      <c r="U1029" s="22"/>
      <c r="V1029" s="22"/>
      <c r="W1029" s="22"/>
      <c r="X1029" s="22"/>
      <c r="Y1029" s="11"/>
      <c r="Z1029" s="11"/>
    </row>
    <row r="1030" spans="8:26" ht="50.1" customHeight="1" x14ac:dyDescent="0.25">
      <c r="H1030" s="19"/>
      <c r="I1030" s="18"/>
      <c r="J1030" s="18"/>
      <c r="K1030" s="18"/>
      <c r="T1030" s="22"/>
      <c r="U1030" s="22"/>
      <c r="V1030" s="22"/>
      <c r="W1030" s="22"/>
      <c r="X1030" s="22"/>
      <c r="Y1030" s="11"/>
      <c r="Z1030" s="11"/>
    </row>
    <row r="1031" spans="8:26" ht="50.1" customHeight="1" x14ac:dyDescent="0.25">
      <c r="H1031" s="19"/>
      <c r="I1031" s="18"/>
      <c r="J1031" s="18"/>
      <c r="K1031" s="18"/>
      <c r="T1031" s="22"/>
      <c r="U1031" s="22"/>
      <c r="V1031" s="22"/>
      <c r="W1031" s="22"/>
      <c r="X1031" s="22"/>
      <c r="Y1031" s="11"/>
      <c r="Z1031" s="11"/>
    </row>
    <row r="1032" spans="8:26" ht="50.1" customHeight="1" x14ac:dyDescent="0.25">
      <c r="H1032" s="19"/>
      <c r="I1032" s="18"/>
      <c r="J1032" s="18"/>
      <c r="K1032" s="18"/>
      <c r="T1032" s="22"/>
      <c r="U1032" s="22"/>
      <c r="V1032" s="22"/>
      <c r="W1032" s="22"/>
      <c r="X1032" s="22"/>
      <c r="Y1032" s="11"/>
      <c r="Z1032" s="11"/>
    </row>
    <row r="1033" spans="8:26" ht="50.1" customHeight="1" x14ac:dyDescent="0.25">
      <c r="H1033" s="19"/>
      <c r="I1033" s="18"/>
      <c r="J1033" s="18"/>
      <c r="K1033" s="18"/>
      <c r="T1033" s="22"/>
      <c r="U1033" s="22"/>
      <c r="V1033" s="22"/>
      <c r="W1033" s="22"/>
      <c r="X1033" s="22"/>
      <c r="Y1033" s="11"/>
      <c r="Z1033" s="11"/>
    </row>
    <row r="1034" spans="8:26" ht="50.1" customHeight="1" x14ac:dyDescent="0.25">
      <c r="H1034" s="19"/>
      <c r="I1034" s="18"/>
      <c r="J1034" s="18"/>
      <c r="K1034" s="18"/>
      <c r="T1034" s="22"/>
      <c r="U1034" s="22"/>
      <c r="V1034" s="22"/>
      <c r="W1034" s="22"/>
      <c r="X1034" s="22"/>
      <c r="Y1034" s="11"/>
      <c r="Z1034" s="11"/>
    </row>
    <row r="1035" spans="8:26" ht="50.1" customHeight="1" x14ac:dyDescent="0.25">
      <c r="H1035" s="19"/>
      <c r="I1035" s="18"/>
      <c r="J1035" s="18"/>
      <c r="K1035" s="18"/>
      <c r="T1035" s="22"/>
      <c r="U1035" s="22"/>
      <c r="V1035" s="22"/>
      <c r="W1035" s="22"/>
      <c r="X1035" s="22"/>
      <c r="Y1035" s="11"/>
      <c r="Z1035" s="11"/>
    </row>
    <row r="1036" spans="8:26" ht="50.1" customHeight="1" x14ac:dyDescent="0.25">
      <c r="H1036" s="19"/>
      <c r="I1036" s="18"/>
      <c r="J1036" s="18"/>
      <c r="K1036" s="18"/>
      <c r="T1036" s="22"/>
      <c r="U1036" s="22"/>
      <c r="V1036" s="22"/>
      <c r="W1036" s="22"/>
      <c r="X1036" s="22"/>
      <c r="Y1036" s="11"/>
      <c r="Z1036" s="11"/>
    </row>
    <row r="1037" spans="8:26" ht="50.1" customHeight="1" x14ac:dyDescent="0.25">
      <c r="H1037" s="19"/>
      <c r="I1037" s="18"/>
      <c r="J1037" s="18"/>
      <c r="K1037" s="18"/>
      <c r="T1037" s="22"/>
      <c r="U1037" s="22"/>
      <c r="V1037" s="22"/>
      <c r="W1037" s="22"/>
      <c r="X1037" s="22"/>
      <c r="Y1037" s="11"/>
      <c r="Z1037" s="11"/>
    </row>
    <row r="1038" spans="8:26" ht="50.1" customHeight="1" x14ac:dyDescent="0.25">
      <c r="H1038" s="19"/>
      <c r="I1038" s="18"/>
      <c r="J1038" s="18"/>
      <c r="K1038" s="18"/>
      <c r="T1038" s="22"/>
      <c r="U1038" s="22"/>
      <c r="V1038" s="22"/>
      <c r="W1038" s="22"/>
      <c r="X1038" s="22"/>
      <c r="Y1038" s="11"/>
      <c r="Z1038" s="11"/>
    </row>
    <row r="1039" spans="8:26" ht="50.1" customHeight="1" x14ac:dyDescent="0.25">
      <c r="H1039" s="19"/>
      <c r="I1039" s="18"/>
      <c r="J1039" s="18"/>
      <c r="K1039" s="18"/>
      <c r="T1039" s="22"/>
      <c r="U1039" s="22"/>
      <c r="V1039" s="22"/>
      <c r="W1039" s="22"/>
      <c r="X1039" s="22"/>
      <c r="Y1039" s="11"/>
      <c r="Z1039" s="11"/>
    </row>
    <row r="1040" spans="8:26" ht="50.1" customHeight="1" x14ac:dyDescent="0.25">
      <c r="H1040" s="19"/>
      <c r="I1040" s="18"/>
      <c r="J1040" s="18"/>
      <c r="K1040" s="18"/>
      <c r="T1040" s="22"/>
      <c r="U1040" s="22"/>
      <c r="V1040" s="22"/>
      <c r="W1040" s="22"/>
      <c r="X1040" s="22"/>
      <c r="Y1040" s="11"/>
      <c r="Z1040" s="11"/>
    </row>
    <row r="1041" spans="8:26" ht="50.1" customHeight="1" x14ac:dyDescent="0.25">
      <c r="H1041" s="19"/>
      <c r="I1041" s="18"/>
      <c r="J1041" s="18"/>
      <c r="K1041" s="18"/>
      <c r="T1041" s="22"/>
      <c r="U1041" s="22"/>
      <c r="V1041" s="22"/>
      <c r="W1041" s="22"/>
      <c r="X1041" s="22"/>
      <c r="Y1041" s="11"/>
      <c r="Z1041" s="11"/>
    </row>
    <row r="1042" spans="8:26" ht="50.1" customHeight="1" x14ac:dyDescent="0.25">
      <c r="H1042" s="19"/>
      <c r="I1042" s="18"/>
      <c r="J1042" s="18"/>
      <c r="K1042" s="18"/>
      <c r="T1042" s="22"/>
      <c r="U1042" s="22"/>
      <c r="V1042" s="22"/>
      <c r="W1042" s="22"/>
      <c r="X1042" s="22"/>
      <c r="Y1042" s="11"/>
      <c r="Z1042" s="11"/>
    </row>
    <row r="1043" spans="8:26" ht="50.1" customHeight="1" x14ac:dyDescent="0.25">
      <c r="H1043" s="19"/>
      <c r="I1043" s="18"/>
      <c r="J1043" s="18"/>
      <c r="K1043" s="18"/>
      <c r="T1043" s="22"/>
      <c r="U1043" s="22"/>
      <c r="V1043" s="22"/>
      <c r="W1043" s="22"/>
      <c r="X1043" s="22"/>
      <c r="Y1043" s="11"/>
      <c r="Z1043" s="11"/>
    </row>
    <row r="1044" spans="8:26" ht="50.1" customHeight="1" x14ac:dyDescent="0.25">
      <c r="Y1044" s="11"/>
      <c r="Z1044" s="11"/>
    </row>
    <row r="1045" spans="8:26" ht="50.1" customHeight="1" x14ac:dyDescent="0.25">
      <c r="Y1045" s="11"/>
      <c r="Z1045" s="11"/>
    </row>
    <row r="1046" spans="8:26" ht="50.1" customHeight="1" x14ac:dyDescent="0.25">
      <c r="Y1046" s="11"/>
      <c r="Z1046" s="11"/>
    </row>
    <row r="1047" spans="8:26" ht="50.1" customHeight="1" x14ac:dyDescent="0.25">
      <c r="Y1047" s="11"/>
      <c r="Z1047" s="11"/>
    </row>
    <row r="1048" spans="8:26" ht="50.1" customHeight="1" x14ac:dyDescent="0.25">
      <c r="Y1048" s="11"/>
      <c r="Z1048" s="11"/>
    </row>
    <row r="1049" spans="8:26" ht="50.1" customHeight="1" x14ac:dyDescent="0.25">
      <c r="Y1049" s="11"/>
      <c r="Z1049" s="11"/>
    </row>
    <row r="1050" spans="8:26" ht="50.1" customHeight="1" x14ac:dyDescent="0.25">
      <c r="Y1050" s="11"/>
      <c r="Z1050" s="11"/>
    </row>
    <row r="1051" spans="8:26" ht="50.1" customHeight="1" x14ac:dyDescent="0.25">
      <c r="Y1051" s="11"/>
      <c r="Z1051" s="11"/>
    </row>
    <row r="1052" spans="8:26" ht="50.1" customHeight="1" x14ac:dyDescent="0.25">
      <c r="Y1052" s="11"/>
      <c r="Z1052" s="11"/>
    </row>
    <row r="1053" spans="8:26" ht="50.1" customHeight="1" x14ac:dyDescent="0.25">
      <c r="Y1053" s="11"/>
      <c r="Z1053" s="11"/>
    </row>
    <row r="1054" spans="8:26" ht="50.1" customHeight="1" x14ac:dyDescent="0.25">
      <c r="Y1054" s="11"/>
      <c r="Z1054" s="11"/>
    </row>
    <row r="1055" spans="8:26" ht="50.1" customHeight="1" x14ac:dyDescent="0.25">
      <c r="Y1055" s="11"/>
      <c r="Z1055" s="11"/>
    </row>
    <row r="1056" spans="8: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c r="Y1158" s="11"/>
      <c r="Z1158" s="11"/>
    </row>
    <row r="1159" spans="25:26" ht="50.1" customHeight="1" x14ac:dyDescent="0.25">
      <c r="Y1159" s="11"/>
      <c r="Z1159" s="11"/>
    </row>
    <row r="1160" spans="25:26" ht="50.1" customHeight="1" x14ac:dyDescent="0.25">
      <c r="Y1160" s="11"/>
      <c r="Z1160" s="11"/>
    </row>
    <row r="1161" spans="25:26" ht="50.1" customHeight="1" x14ac:dyDescent="0.25">
      <c r="Y1161" s="11"/>
      <c r="Z1161" s="11"/>
    </row>
    <row r="1162" spans="25:26" ht="50.1" customHeight="1" x14ac:dyDescent="0.25">
      <c r="Y1162" s="11"/>
      <c r="Z1162" s="11"/>
    </row>
    <row r="1163" spans="25:26" ht="50.1" customHeight="1" x14ac:dyDescent="0.25">
      <c r="Y1163" s="11"/>
      <c r="Z1163" s="11"/>
    </row>
    <row r="1164" spans="25:26" ht="50.1" customHeight="1" x14ac:dyDescent="0.25">
      <c r="Y1164" s="11"/>
      <c r="Z1164" s="11"/>
    </row>
    <row r="1165" spans="25:26" ht="50.1" customHeight="1" x14ac:dyDescent="0.25">
      <c r="Y1165" s="11"/>
      <c r="Z1165" s="11"/>
    </row>
    <row r="1166" spans="25:26" ht="50.1" customHeight="1" x14ac:dyDescent="0.25">
      <c r="Y1166" s="11"/>
      <c r="Z1166" s="11"/>
    </row>
    <row r="1167" spans="25:26" ht="50.1" customHeight="1" x14ac:dyDescent="0.25">
      <c r="Y1167" s="11"/>
      <c r="Z1167" s="11"/>
    </row>
    <row r="1168" spans="25:26" ht="50.1" customHeight="1" x14ac:dyDescent="0.25">
      <c r="Y1168" s="11"/>
      <c r="Z1168" s="11"/>
    </row>
    <row r="1169" spans="25:26" ht="50.1" customHeight="1" x14ac:dyDescent="0.25">
      <c r="Y1169" s="11"/>
      <c r="Z1169" s="11"/>
    </row>
    <row r="1170" spans="25:26" ht="50.1" customHeight="1" x14ac:dyDescent="0.25">
      <c r="Y1170" s="11"/>
      <c r="Z1170" s="11"/>
    </row>
    <row r="1171" spans="25:26" ht="50.1" customHeight="1" x14ac:dyDescent="0.25">
      <c r="Y1171" s="11"/>
      <c r="Z1171" s="11"/>
    </row>
    <row r="1172" spans="25:26" ht="50.1" customHeight="1" x14ac:dyDescent="0.25">
      <c r="Y1172" s="11"/>
      <c r="Z1172" s="11"/>
    </row>
    <row r="1173" spans="25:26" ht="50.1" customHeight="1" x14ac:dyDescent="0.25">
      <c r="Y1173" s="11"/>
      <c r="Z1173" s="11"/>
    </row>
    <row r="1174" spans="25:26" ht="50.1" customHeight="1" x14ac:dyDescent="0.25">
      <c r="Y1174" s="11"/>
      <c r="Z1174" s="11"/>
    </row>
    <row r="1175" spans="25:26" ht="50.1" customHeight="1" x14ac:dyDescent="0.25">
      <c r="Y1175" s="11"/>
      <c r="Z1175" s="11"/>
    </row>
    <row r="1176" spans="25:26" ht="50.1" customHeight="1" x14ac:dyDescent="0.25">
      <c r="Y1176" s="11"/>
      <c r="Z1176" s="11"/>
    </row>
    <row r="1177" spans="25:26" ht="50.1" customHeight="1" x14ac:dyDescent="0.25">
      <c r="Y1177" s="11"/>
      <c r="Z1177" s="11"/>
    </row>
    <row r="1178" spans="25:26" ht="50.1" customHeight="1" x14ac:dyDescent="0.25">
      <c r="Y1178" s="11"/>
      <c r="Z1178" s="11"/>
    </row>
    <row r="1179" spans="25:26" ht="50.1" customHeight="1" x14ac:dyDescent="0.25">
      <c r="Y1179" s="11"/>
      <c r="Z1179" s="11"/>
    </row>
    <row r="1180" spans="25:26" ht="50.1" customHeight="1" x14ac:dyDescent="0.25">
      <c r="Y1180" s="11"/>
      <c r="Z1180" s="11"/>
    </row>
    <row r="1181" spans="25:26" ht="50.1" customHeight="1" x14ac:dyDescent="0.25">
      <c r="Y1181" s="11"/>
      <c r="Z1181" s="11"/>
    </row>
    <row r="1182" spans="25:26" ht="50.1" customHeight="1" x14ac:dyDescent="0.25">
      <c r="Y1182" s="11"/>
      <c r="Z1182" s="11"/>
    </row>
    <row r="1183" spans="25:26" ht="50.1" customHeight="1" x14ac:dyDescent="0.25">
      <c r="Y1183" s="11"/>
      <c r="Z1183" s="11"/>
    </row>
    <row r="1184" spans="25:26"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65:G65" name="Диапазон4"/>
    <protectedRange sqref="D66" name="Диапазон5"/>
    <protectedRange sqref="H65" name="ПодписантФИО"/>
    <protectedRange sqref="T11:U58" name="Диапазон3_1_1_1"/>
  </protectedRanges>
  <mergeCells count="15">
    <mergeCell ref="H5:Y5"/>
    <mergeCell ref="A59:X59"/>
    <mergeCell ref="A60:X60"/>
    <mergeCell ref="A61:X61"/>
    <mergeCell ref="AK1:AM2"/>
    <mergeCell ref="AE8:AH8"/>
    <mergeCell ref="H1:Q1"/>
    <mergeCell ref="B3:D3"/>
    <mergeCell ref="B6:D6"/>
    <mergeCell ref="E6:M6"/>
    <mergeCell ref="H2:Q2"/>
    <mergeCell ref="F8:Y8"/>
    <mergeCell ref="H3:Q3"/>
    <mergeCell ref="H4:Y4"/>
    <mergeCell ref="H7:Q7"/>
  </mergeCells>
  <conditionalFormatting sqref="T11:T58">
    <cfRule type="expression" dxfId="1" priority="2">
      <formula>T11&gt;IF(#REF!=0,T11,#REF!)</formula>
    </cfRule>
  </conditionalFormatting>
  <conditionalFormatting sqref="Y11:Y58">
    <cfRule type="expression" dxfId="0" priority="1">
      <formula>$Y$11&gt;$S$11</formula>
    </cfRule>
  </conditionalFormatting>
  <dataValidations count="3">
    <dataValidation sqref="G11:H58 K11:K58"/>
    <dataValidation showInputMessage="1" showErrorMessage="1" errorTitle="Выбор поставки аналога" error="Значение по данному столбцу может быть выбрано только Да или Нет." sqref="F11:F58"/>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58">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130</v>
      </c>
      <c r="B1" s="183"/>
      <c r="C1" s="183"/>
      <c r="D1" s="183"/>
      <c r="E1" s="183"/>
      <c r="F1" s="183"/>
      <c r="G1" s="183"/>
    </row>
    <row r="2" spans="1:7" ht="53.45" customHeight="1" thickBot="1" x14ac:dyDescent="0.3">
      <c r="A2" s="184" t="s">
        <v>131</v>
      </c>
      <c r="B2" s="184"/>
      <c r="C2" s="184"/>
      <c r="D2" s="184"/>
      <c r="E2" s="184"/>
      <c r="F2" s="184"/>
      <c r="G2" s="184"/>
    </row>
    <row r="3" spans="1:7" ht="57.75" thickBot="1" x14ac:dyDescent="0.3">
      <c r="A3" s="91" t="s">
        <v>29</v>
      </c>
      <c r="B3" s="92" t="s">
        <v>132</v>
      </c>
      <c r="C3" s="92" t="s">
        <v>133</v>
      </c>
      <c r="D3" s="92" t="s">
        <v>134</v>
      </c>
      <c r="E3" s="92" t="s">
        <v>135</v>
      </c>
      <c r="F3" s="92" t="s">
        <v>136</v>
      </c>
      <c r="G3" s="92" t="s">
        <v>137</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138</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139</v>
      </c>
      <c r="B10" s="188"/>
      <c r="C10" s="188"/>
      <c r="D10" s="188"/>
      <c r="E10" s="188"/>
      <c r="F10" s="188"/>
      <c r="G10" s="188"/>
    </row>
    <row r="11" spans="1:7" x14ac:dyDescent="0.25">
      <c r="A11" s="94"/>
      <c r="B11" s="95"/>
      <c r="C11" s="95"/>
      <c r="D11" s="95"/>
      <c r="E11" s="95"/>
      <c r="F11" s="95"/>
      <c r="G11" s="95"/>
    </row>
    <row r="12" spans="1:7" x14ac:dyDescent="0.25">
      <c r="A12" s="96" t="s">
        <v>140</v>
      </c>
      <c r="B12" s="95"/>
      <c r="C12" s="95"/>
      <c r="D12" s="95"/>
      <c r="E12" s="95"/>
      <c r="F12" s="95"/>
      <c r="G12" s="95"/>
    </row>
    <row r="13" spans="1:7" x14ac:dyDescent="0.25">
      <c r="A13" s="96" t="s">
        <v>141</v>
      </c>
      <c r="B13" s="95"/>
      <c r="C13" s="95"/>
      <c r="D13" s="95"/>
      <c r="E13" s="95"/>
      <c r="F13" s="95"/>
      <c r="G13" s="95"/>
    </row>
    <row r="14" spans="1:7" x14ac:dyDescent="0.25">
      <c r="A14" s="96" t="s">
        <v>142</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102</v>
      </c>
      <c r="G1" s="191"/>
      <c r="H1" s="191"/>
      <c r="I1" s="191"/>
    </row>
    <row r="2" spans="1:17" ht="18.75" x14ac:dyDescent="0.3">
      <c r="B2" s="139" t="s">
        <v>55</v>
      </c>
      <c r="G2" s="141"/>
      <c r="H2" s="141"/>
      <c r="I2" s="141"/>
    </row>
    <row r="3" spans="1:17" ht="21.75" customHeight="1" x14ac:dyDescent="0.25">
      <c r="B3" s="192"/>
      <c r="C3" s="192"/>
      <c r="D3" s="192"/>
      <c r="E3" s="142"/>
      <c r="F3" s="142"/>
    </row>
    <row r="4" spans="1:17" ht="23.25" customHeight="1" x14ac:dyDescent="0.3">
      <c r="B4" s="192" t="s">
        <v>45</v>
      </c>
      <c r="C4" s="192"/>
      <c r="D4" s="192"/>
      <c r="E4" s="193"/>
      <c r="F4" s="193"/>
      <c r="G4" s="193"/>
      <c r="H4" s="193"/>
      <c r="M4" s="140">
        <f>SUM(L5:L23)</f>
        <v>0</v>
      </c>
      <c r="N4" s="140">
        <f>M4*18/118</f>
        <v>0</v>
      </c>
    </row>
    <row r="5" spans="1:17" s="140" customFormat="1" ht="27" customHeight="1" x14ac:dyDescent="0.3">
      <c r="A5" s="59"/>
      <c r="B5" s="59"/>
      <c r="C5" s="59"/>
      <c r="D5" s="143" t="s">
        <v>27</v>
      </c>
      <c r="E5" s="64"/>
      <c r="F5" s="64"/>
      <c r="G5" s="59"/>
      <c r="H5" s="64"/>
      <c r="I5" s="59"/>
      <c r="J5" s="59"/>
      <c r="K5" s="59"/>
      <c r="O5" s="59"/>
      <c r="P5" s="59"/>
      <c r="Q5" s="59"/>
    </row>
    <row r="6" spans="1:17" s="140" customFormat="1" ht="38.25" customHeight="1" x14ac:dyDescent="0.25">
      <c r="A6" s="59"/>
      <c r="B6" s="189" t="s">
        <v>46</v>
      </c>
      <c r="C6" s="189"/>
      <c r="D6" s="189"/>
      <c r="E6" s="189"/>
      <c r="F6" s="189"/>
      <c r="G6" s="189"/>
      <c r="H6" s="190"/>
      <c r="I6" s="190"/>
      <c r="J6" s="190"/>
      <c r="K6" s="190"/>
      <c r="M6" s="140" t="s">
        <v>32</v>
      </c>
      <c r="O6" s="59"/>
      <c r="P6" s="59"/>
      <c r="Q6" s="59"/>
    </row>
    <row r="7" spans="1:17" s="140" customFormat="1" ht="34.5" customHeight="1" x14ac:dyDescent="0.25">
      <c r="A7" s="59"/>
      <c r="B7" s="144"/>
      <c r="C7" s="144"/>
      <c r="D7" s="144"/>
      <c r="E7" s="144"/>
      <c r="F7" s="144"/>
      <c r="G7" s="144"/>
      <c r="H7" s="144"/>
      <c r="I7" s="144"/>
      <c r="J7" s="144"/>
      <c r="K7" s="144"/>
      <c r="M7" s="140" t="s">
        <v>33</v>
      </c>
      <c r="O7" s="59"/>
      <c r="P7" s="59"/>
      <c r="Q7" s="59"/>
    </row>
    <row r="8" spans="1:17" s="140" customFormat="1" ht="27" customHeight="1" x14ac:dyDescent="0.3">
      <c r="A8" s="59"/>
      <c r="B8" s="59"/>
      <c r="C8" s="59"/>
      <c r="D8" s="143" t="s">
        <v>26</v>
      </c>
      <c r="E8" s="64"/>
      <c r="F8" s="64"/>
      <c r="G8" s="59"/>
      <c r="H8" s="64"/>
      <c r="I8" s="59"/>
      <c r="J8" s="59"/>
      <c r="K8" s="59"/>
      <c r="M8" s="140" t="s">
        <v>52</v>
      </c>
      <c r="O8" s="59"/>
      <c r="P8" s="59"/>
      <c r="Q8" s="59"/>
    </row>
    <row r="9" spans="1:17" s="140" customFormat="1" ht="42" customHeight="1" x14ac:dyDescent="0.25">
      <c r="A9" s="59"/>
      <c r="B9" s="189" t="s">
        <v>58</v>
      </c>
      <c r="C9" s="189"/>
      <c r="D9" s="189"/>
      <c r="E9" s="189"/>
      <c r="F9" s="189"/>
      <c r="G9" s="189"/>
      <c r="H9" s="190"/>
      <c r="I9" s="190"/>
      <c r="J9" s="190"/>
      <c r="K9" s="190"/>
      <c r="O9" s="59"/>
      <c r="P9" s="59"/>
      <c r="Q9" s="59"/>
    </row>
    <row r="10" spans="1:17" s="140" customFormat="1" ht="33.75" customHeight="1" x14ac:dyDescent="0.25">
      <c r="A10" s="59"/>
      <c r="B10" s="59" t="s">
        <v>47</v>
      </c>
      <c r="C10" s="59"/>
      <c r="D10" s="64"/>
      <c r="E10" s="64"/>
      <c r="F10" s="64"/>
      <c r="G10" s="59"/>
      <c r="H10" s="64"/>
      <c r="I10" s="30" t="s">
        <v>52</v>
      </c>
      <c r="J10" s="59"/>
      <c r="K10" s="59"/>
      <c r="O10" s="59"/>
      <c r="P10" s="59"/>
      <c r="Q10" s="59"/>
    </row>
    <row r="11" spans="1:17" s="140" customFormat="1" ht="27" customHeight="1" x14ac:dyDescent="0.25">
      <c r="A11" s="59"/>
      <c r="B11" s="59"/>
      <c r="C11" s="59"/>
      <c r="D11" s="64"/>
      <c r="E11" s="64"/>
      <c r="F11" s="64"/>
      <c r="G11" s="59"/>
      <c r="H11" s="64"/>
      <c r="I11" s="59"/>
      <c r="J11" s="59"/>
      <c r="K11" s="59"/>
      <c r="M11" s="140" t="s">
        <v>48</v>
      </c>
      <c r="O11" s="59"/>
      <c r="P11" s="59"/>
      <c r="Q11" s="59"/>
    </row>
    <row r="12" spans="1:17" s="140" customFormat="1" ht="27" customHeight="1" x14ac:dyDescent="0.3">
      <c r="A12" s="59"/>
      <c r="B12" s="59"/>
      <c r="C12" s="145"/>
      <c r="D12" s="146" t="s">
        <v>31</v>
      </c>
      <c r="E12" s="147"/>
      <c r="F12" s="147"/>
      <c r="G12" s="147"/>
      <c r="H12" s="147"/>
      <c r="I12" s="59"/>
      <c r="J12" s="59"/>
      <c r="K12" s="59"/>
      <c r="M12" s="140" t="s">
        <v>49</v>
      </c>
      <c r="O12" s="59"/>
      <c r="P12" s="59"/>
      <c r="Q12" s="59"/>
    </row>
    <row r="13" spans="1:17" s="140" customFormat="1" ht="27" customHeight="1" x14ac:dyDescent="0.25">
      <c r="A13" s="59"/>
      <c r="B13" s="148" t="s">
        <v>51</v>
      </c>
      <c r="C13" s="145"/>
      <c r="D13" s="147"/>
      <c r="E13" s="147"/>
      <c r="F13" s="147"/>
      <c r="G13" s="147"/>
      <c r="H13" s="43" t="s">
        <v>49</v>
      </c>
      <c r="I13" s="59"/>
      <c r="J13" s="59"/>
      <c r="K13" s="59"/>
      <c r="O13" s="59"/>
      <c r="P13" s="59"/>
      <c r="Q13" s="59"/>
    </row>
    <row r="14" spans="1:17" s="140" customFormat="1" ht="29.25" customHeight="1" x14ac:dyDescent="0.25">
      <c r="A14" s="59"/>
      <c r="B14" s="149" t="s">
        <v>29</v>
      </c>
      <c r="C14" s="59"/>
      <c r="D14" s="150" t="s">
        <v>28</v>
      </c>
      <c r="E14" s="150" t="s">
        <v>89</v>
      </c>
      <c r="F14" s="149" t="s">
        <v>17</v>
      </c>
      <c r="G14" s="150" t="s">
        <v>30</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50</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18</v>
      </c>
      <c r="E21" s="32" t="s">
        <v>57</v>
      </c>
      <c r="F21" s="157"/>
      <c r="G21" s="157"/>
      <c r="H21" s="59" t="s">
        <v>56</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102</v>
      </c>
    </row>
    <row r="2" spans="1:13" s="15" customFormat="1" ht="18.75" x14ac:dyDescent="0.3">
      <c r="A2" s="27" t="s">
        <v>53</v>
      </c>
    </row>
    <row r="3" spans="1:13" ht="36.75" customHeight="1" x14ac:dyDescent="0.25">
      <c r="B3" s="29"/>
      <c r="C3" s="16"/>
      <c r="D3" s="16"/>
      <c r="E3" s="1"/>
    </row>
    <row r="4" spans="1:13" ht="18.75" x14ac:dyDescent="0.3">
      <c r="B4" s="29" t="s">
        <v>45</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18</v>
      </c>
      <c r="B38" s="32" t="s">
        <v>57</v>
      </c>
      <c r="C38" s="31"/>
      <c r="D38" s="31"/>
      <c r="E38" s="18" t="s">
        <v>56</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102</v>
      </c>
    </row>
    <row r="2" spans="1:2" ht="18.75" x14ac:dyDescent="0.3">
      <c r="A2" s="27" t="s">
        <v>54</v>
      </c>
    </row>
    <row r="3" spans="1:2" ht="15.75" x14ac:dyDescent="0.25">
      <c r="A3" s="126"/>
      <c r="B3" s="16"/>
    </row>
    <row r="4" spans="1:2" ht="18.75" x14ac:dyDescent="0.3">
      <c r="A4" s="29" t="s">
        <v>45</v>
      </c>
      <c r="B4" s="57"/>
    </row>
    <row r="5" spans="1:2" x14ac:dyDescent="0.25">
      <c r="A5" s="42" t="s">
        <v>19</v>
      </c>
      <c r="B5" s="58"/>
    </row>
    <row r="6" spans="1:2" x14ac:dyDescent="0.25">
      <c r="A6" s="42" t="s">
        <v>20</v>
      </c>
      <c r="B6" s="58"/>
    </row>
    <row r="7" spans="1:2" x14ac:dyDescent="0.25">
      <c r="A7" s="42" t="s">
        <v>113</v>
      </c>
      <c r="B7" s="45"/>
    </row>
    <row r="8" spans="1:2" x14ac:dyDescent="0.25">
      <c r="A8" s="42" t="s">
        <v>114</v>
      </c>
      <c r="B8" s="45"/>
    </row>
    <row r="9" spans="1:2" x14ac:dyDescent="0.25">
      <c r="A9" s="42" t="s">
        <v>21</v>
      </c>
      <c r="B9" s="45"/>
    </row>
    <row r="10" spans="1:2" x14ac:dyDescent="0.25">
      <c r="A10" s="42" t="s">
        <v>25</v>
      </c>
      <c r="B10" s="45"/>
    </row>
    <row r="11" spans="1:2" x14ac:dyDescent="0.25">
      <c r="A11" s="42" t="s">
        <v>12</v>
      </c>
      <c r="B11" s="45"/>
    </row>
    <row r="12" spans="1:2" x14ac:dyDescent="0.25">
      <c r="A12" s="42" t="s">
        <v>13</v>
      </c>
      <c r="B12" s="45"/>
    </row>
    <row r="13" spans="1:2" x14ac:dyDescent="0.25">
      <c r="A13" s="42" t="s">
        <v>22</v>
      </c>
      <c r="B13" s="45"/>
    </row>
    <row r="14" spans="1:2" x14ac:dyDescent="0.25">
      <c r="A14" s="42" t="s">
        <v>23</v>
      </c>
      <c r="B14" s="45"/>
    </row>
    <row r="15" spans="1:2" x14ac:dyDescent="0.25">
      <c r="A15" s="42" t="s">
        <v>14</v>
      </c>
      <c r="B15" s="45"/>
    </row>
    <row r="16" spans="1:2" x14ac:dyDescent="0.25">
      <c r="A16" s="42" t="s">
        <v>24</v>
      </c>
      <c r="B16" s="45"/>
    </row>
    <row r="17" spans="1:2" x14ac:dyDescent="0.25">
      <c r="A17" s="42" t="s">
        <v>15</v>
      </c>
      <c r="B17" s="45"/>
    </row>
    <row r="18" spans="1:2" x14ac:dyDescent="0.25">
      <c r="A18" s="79" t="s">
        <v>16</v>
      </c>
      <c r="B18" s="45"/>
    </row>
    <row r="19" spans="1:2" x14ac:dyDescent="0.25">
      <c r="A19" s="107" t="s">
        <v>152</v>
      </c>
      <c r="B19" s="45"/>
    </row>
    <row r="20" spans="1:2" s="78" customFormat="1" x14ac:dyDescent="0.25">
      <c r="A20" s="79" t="s">
        <v>118</v>
      </c>
      <c r="B20" s="80"/>
    </row>
    <row r="21" spans="1:2" s="78" customFormat="1" x14ac:dyDescent="0.25">
      <c r="A21" s="79" t="s">
        <v>120</v>
      </c>
      <c r="B21" s="80"/>
    </row>
    <row r="22" spans="1:2" x14ac:dyDescent="0.25">
      <c r="A22" s="79" t="s">
        <v>104</v>
      </c>
      <c r="B22" s="33" t="s">
        <v>105</v>
      </c>
    </row>
    <row r="23" spans="1:2" x14ac:dyDescent="0.25">
      <c r="A23" s="79" t="s">
        <v>106</v>
      </c>
      <c r="B23" s="33" t="s">
        <v>107</v>
      </c>
    </row>
    <row r="24" spans="1:2" x14ac:dyDescent="0.25">
      <c r="A24" s="79" t="s">
        <v>108</v>
      </c>
      <c r="B24" s="33"/>
    </row>
    <row r="25" spans="1:2" s="78" customFormat="1" x14ac:dyDescent="0.25">
      <c r="A25" s="79" t="s">
        <v>144</v>
      </c>
      <c r="B25" s="106"/>
    </row>
    <row r="26" spans="1:2" s="78" customFormat="1" x14ac:dyDescent="0.25">
      <c r="A26" s="79" t="s">
        <v>145</v>
      </c>
      <c r="B26" s="106"/>
    </row>
    <row r="27" spans="1:2" s="78" customFormat="1" x14ac:dyDescent="0.25">
      <c r="A27" s="79" t="s">
        <v>146</v>
      </c>
      <c r="B27" s="106"/>
    </row>
    <row r="28" spans="1:2" s="78" customFormat="1" x14ac:dyDescent="0.25">
      <c r="A28" s="79" t="s">
        <v>147</v>
      </c>
      <c r="B28" s="106"/>
    </row>
    <row r="29" spans="1:2" s="78" customFormat="1" x14ac:dyDescent="0.25">
      <c r="A29" s="79" t="s">
        <v>148</v>
      </c>
      <c r="B29" s="106"/>
    </row>
    <row r="30" spans="1:2" s="78" customFormat="1" x14ac:dyDescent="0.25">
      <c r="A30" s="79" t="s">
        <v>149</v>
      </c>
      <c r="B30" s="106"/>
    </row>
    <row r="31" spans="1:2" s="78" customFormat="1" x14ac:dyDescent="0.25">
      <c r="A31" s="79" t="s">
        <v>150</v>
      </c>
      <c r="B31" s="106"/>
    </row>
    <row r="32" spans="1:2" s="78" customFormat="1" x14ac:dyDescent="0.25">
      <c r="A32" s="79" t="s">
        <v>151</v>
      </c>
      <c r="B32" s="106"/>
    </row>
    <row r="33" spans="1:2" x14ac:dyDescent="0.25">
      <c r="A33" s="12"/>
      <c r="B33" s="12"/>
    </row>
    <row r="34" spans="1:2" x14ac:dyDescent="0.25">
      <c r="A34" s="34" t="s">
        <v>18</v>
      </c>
      <c r="B34" s="32" t="s">
        <v>63</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115</v>
      </c>
      <c r="B1" s="205"/>
    </row>
    <row r="2" spans="1:2" ht="17.45" customHeight="1" x14ac:dyDescent="0.25">
      <c r="A2" s="199" t="s">
        <v>60</v>
      </c>
      <c r="B2" s="199"/>
    </row>
    <row r="3" spans="1:2" x14ac:dyDescent="0.25">
      <c r="A3" s="196" t="s">
        <v>34</v>
      </c>
      <c r="B3" s="196"/>
    </row>
    <row r="4" spans="1:2" x14ac:dyDescent="0.25">
      <c r="A4" s="196" t="s">
        <v>193</v>
      </c>
      <c r="B4" s="196"/>
    </row>
    <row r="5" spans="1:2" x14ac:dyDescent="0.25">
      <c r="A5" s="204" t="s">
        <v>188</v>
      </c>
      <c r="B5" s="204"/>
    </row>
    <row r="6" spans="1:2" x14ac:dyDescent="0.25">
      <c r="A6" s="204" t="s">
        <v>189</v>
      </c>
      <c r="B6" s="204"/>
    </row>
    <row r="7" spans="1:2" x14ac:dyDescent="0.25">
      <c r="A7" s="196" t="s">
        <v>161</v>
      </c>
      <c r="B7" s="196"/>
    </row>
    <row r="8" spans="1:2" x14ac:dyDescent="0.25">
      <c r="A8" s="196" t="s">
        <v>162</v>
      </c>
      <c r="B8" s="196"/>
    </row>
    <row r="9" spans="1:2" x14ac:dyDescent="0.25">
      <c r="A9" s="196" t="s">
        <v>177</v>
      </c>
      <c r="B9" s="196"/>
    </row>
    <row r="10" spans="1:2" x14ac:dyDescent="0.25">
      <c r="A10" s="196" t="s">
        <v>176</v>
      </c>
      <c r="B10" s="196"/>
    </row>
    <row r="11" spans="1:2" ht="30.75" customHeight="1" x14ac:dyDescent="0.25">
      <c r="A11" s="196" t="s">
        <v>163</v>
      </c>
      <c r="B11" s="196"/>
    </row>
    <row r="12" spans="1:2" ht="39.75" customHeight="1" x14ac:dyDescent="0.25">
      <c r="A12" s="201" t="s">
        <v>184</v>
      </c>
      <c r="B12" s="206"/>
    </row>
    <row r="13" spans="1:2" ht="15" customHeight="1" x14ac:dyDescent="0.25">
      <c r="A13" s="197"/>
      <c r="B13" s="197"/>
    </row>
    <row r="14" spans="1:2" x14ac:dyDescent="0.25">
      <c r="A14" s="196" t="s">
        <v>59</v>
      </c>
      <c r="B14" s="196"/>
    </row>
    <row r="15" spans="1:2" ht="85.5" customHeight="1" x14ac:dyDescent="0.25">
      <c r="A15" s="202" t="s">
        <v>207</v>
      </c>
      <c r="B15" s="202"/>
    </row>
    <row r="16" spans="1:2" ht="102.75" customHeight="1" x14ac:dyDescent="0.25">
      <c r="A16" s="201" t="s">
        <v>190</v>
      </c>
      <c r="B16" s="201"/>
    </row>
    <row r="17" spans="1:2" ht="29.25" customHeight="1" x14ac:dyDescent="0.25">
      <c r="A17" s="161"/>
      <c r="B17" s="161"/>
    </row>
    <row r="18" spans="1:2" ht="36" customHeight="1" x14ac:dyDescent="0.25">
      <c r="A18" s="209" t="s">
        <v>196</v>
      </c>
      <c r="B18" s="209"/>
    </row>
    <row r="19" spans="1:2" ht="17.25" customHeight="1" x14ac:dyDescent="0.25">
      <c r="A19" s="204" t="s">
        <v>197</v>
      </c>
      <c r="B19" s="201"/>
    </row>
    <row r="20" spans="1:2" ht="18.75" customHeight="1" x14ac:dyDescent="0.25">
      <c r="A20" s="204" t="s">
        <v>199</v>
      </c>
      <c r="B20" s="204"/>
    </row>
    <row r="21" spans="1:2" ht="18.75" customHeight="1" x14ac:dyDescent="0.25">
      <c r="A21" s="204" t="s">
        <v>208</v>
      </c>
      <c r="B21" s="204"/>
    </row>
    <row r="22" spans="1:2" ht="18.75" customHeight="1" x14ac:dyDescent="0.25">
      <c r="A22" s="204" t="s">
        <v>198</v>
      </c>
      <c r="B22" s="201"/>
    </row>
    <row r="23" spans="1:2" ht="21" customHeight="1" x14ac:dyDescent="0.25">
      <c r="A23" s="204" t="s">
        <v>200</v>
      </c>
      <c r="B23" s="201"/>
    </row>
    <row r="24" spans="1:2" ht="21" customHeight="1" x14ac:dyDescent="0.25">
      <c r="A24" s="208" t="s">
        <v>201</v>
      </c>
      <c r="B24" s="208"/>
    </row>
    <row r="25" spans="1:2" ht="15" customHeight="1" x14ac:dyDescent="0.25">
      <c r="A25" s="207" t="s">
        <v>209</v>
      </c>
      <c r="B25" s="208"/>
    </row>
    <row r="26" spans="1:2" ht="17.45" customHeight="1" x14ac:dyDescent="0.25">
      <c r="A26" s="162"/>
      <c r="B26" s="162"/>
    </row>
    <row r="27" spans="1:2" ht="42.75" customHeight="1" x14ac:dyDescent="0.25">
      <c r="A27" s="199" t="s">
        <v>101</v>
      </c>
      <c r="B27" s="199"/>
    </row>
    <row r="28" spans="1:2" ht="36.75" customHeight="1" x14ac:dyDescent="0.25">
      <c r="A28" s="200" t="s">
        <v>191</v>
      </c>
      <c r="B28" s="200"/>
    </row>
    <row r="29" spans="1:2" ht="49.5" customHeight="1" x14ac:dyDescent="0.25">
      <c r="A29" s="200" t="s">
        <v>192</v>
      </c>
      <c r="B29" s="200"/>
    </row>
    <row r="30" spans="1:2" ht="234" customHeight="1" x14ac:dyDescent="0.25">
      <c r="A30" s="200" t="s">
        <v>61</v>
      </c>
      <c r="B30" s="200"/>
    </row>
    <row r="31" spans="1:2" ht="102.75" customHeight="1" x14ac:dyDescent="0.25">
      <c r="A31" s="200" t="s">
        <v>175</v>
      </c>
      <c r="B31" s="200"/>
    </row>
    <row r="32" spans="1:2" ht="15" x14ac:dyDescent="0.25">
      <c r="A32" s="198"/>
      <c r="B32" s="198"/>
    </row>
    <row r="33" spans="1:2" ht="48.75" customHeight="1" x14ac:dyDescent="0.25">
      <c r="A33" s="199" t="s">
        <v>62</v>
      </c>
      <c r="B33" s="199"/>
    </row>
    <row r="34" spans="1:2" ht="79.5" customHeight="1" x14ac:dyDescent="0.25">
      <c r="A34" s="203" t="s">
        <v>42</v>
      </c>
      <c r="B34" s="203"/>
    </row>
    <row r="35" spans="1:2" x14ac:dyDescent="0.25">
      <c r="A35" s="163"/>
      <c r="B35" s="163"/>
    </row>
    <row r="36" spans="1:2" ht="15.6" customHeight="1" x14ac:dyDescent="0.25">
      <c r="A36" s="199" t="s">
        <v>129</v>
      </c>
      <c r="B36" s="199"/>
    </row>
    <row r="37" spans="1:2" x14ac:dyDescent="0.25">
      <c r="A37" s="203" t="s">
        <v>35</v>
      </c>
      <c r="B37" s="203"/>
    </row>
    <row r="38" spans="1:2" ht="15" x14ac:dyDescent="0.25">
      <c r="A38" s="198"/>
      <c r="B38" s="198"/>
    </row>
    <row r="39" spans="1:2" x14ac:dyDescent="0.25">
      <c r="A39" s="195" t="s">
        <v>36</v>
      </c>
      <c r="B39" s="195"/>
    </row>
    <row r="40" spans="1:2" x14ac:dyDescent="0.25">
      <c r="A40" s="110" t="s">
        <v>19</v>
      </c>
      <c r="B40" s="111" t="s">
        <v>37</v>
      </c>
    </row>
    <row r="41" spans="1:2" x14ac:dyDescent="0.25">
      <c r="A41" s="110" t="s">
        <v>20</v>
      </c>
      <c r="B41" s="111" t="s">
        <v>38</v>
      </c>
    </row>
    <row r="42" spans="1:2" x14ac:dyDescent="0.25">
      <c r="A42" s="110" t="s">
        <v>113</v>
      </c>
      <c r="B42" s="111" t="s">
        <v>39</v>
      </c>
    </row>
    <row r="43" spans="1:2" x14ac:dyDescent="0.25">
      <c r="A43" s="110" t="s">
        <v>114</v>
      </c>
      <c r="B43" s="111">
        <v>192174</v>
      </c>
    </row>
    <row r="44" spans="1:2" x14ac:dyDescent="0.25">
      <c r="A44" s="110" t="s">
        <v>21</v>
      </c>
      <c r="B44" s="111" t="s">
        <v>40</v>
      </c>
    </row>
    <row r="45" spans="1:2" x14ac:dyDescent="0.25">
      <c r="A45" s="110" t="s">
        <v>25</v>
      </c>
      <c r="B45" s="111">
        <v>190000</v>
      </c>
    </row>
    <row r="46" spans="1:2" x14ac:dyDescent="0.25">
      <c r="A46" s="110" t="s">
        <v>12</v>
      </c>
      <c r="B46" s="111">
        <v>7008696530</v>
      </c>
    </row>
    <row r="47" spans="1:2" x14ac:dyDescent="0.25">
      <c r="A47" s="110" t="s">
        <v>13</v>
      </c>
      <c r="B47" s="111">
        <v>700101001</v>
      </c>
    </row>
    <row r="48" spans="1:2" x14ac:dyDescent="0.25">
      <c r="A48" s="110" t="s">
        <v>22</v>
      </c>
      <c r="B48" s="111">
        <v>60220223</v>
      </c>
    </row>
    <row r="49" spans="1:2" x14ac:dyDescent="0.25">
      <c r="A49" s="110" t="s">
        <v>23</v>
      </c>
      <c r="B49" s="112">
        <v>1092246100049</v>
      </c>
    </row>
    <row r="50" spans="1:2" x14ac:dyDescent="0.25">
      <c r="A50" s="110" t="s">
        <v>14</v>
      </c>
      <c r="B50" s="112">
        <v>4.0700000035999998E+19</v>
      </c>
    </row>
    <row r="51" spans="1:2" x14ac:dyDescent="0.25">
      <c r="A51" s="110" t="s">
        <v>24</v>
      </c>
      <c r="B51" s="112">
        <v>3.00008104E+19</v>
      </c>
    </row>
    <row r="52" spans="1:2" x14ac:dyDescent="0.25">
      <c r="A52" s="110" t="s">
        <v>15</v>
      </c>
      <c r="B52" s="111" t="s">
        <v>41</v>
      </c>
    </row>
    <row r="53" spans="1:2" x14ac:dyDescent="0.25">
      <c r="A53" s="110" t="s">
        <v>16</v>
      </c>
      <c r="B53" s="112">
        <v>42599144</v>
      </c>
    </row>
    <row r="54" spans="1:2" x14ac:dyDescent="0.25">
      <c r="A54" s="115" t="s">
        <v>152</v>
      </c>
      <c r="B54" s="112" t="s">
        <v>109</v>
      </c>
    </row>
    <row r="55" spans="1:2" x14ac:dyDescent="0.25">
      <c r="A55" s="110" t="s">
        <v>118</v>
      </c>
      <c r="B55" s="111" t="s">
        <v>119</v>
      </c>
    </row>
    <row r="56" spans="1:2" x14ac:dyDescent="0.25">
      <c r="A56" s="110" t="s">
        <v>120</v>
      </c>
      <c r="B56" s="111" t="s">
        <v>121</v>
      </c>
    </row>
    <row r="57" spans="1:2" x14ac:dyDescent="0.25">
      <c r="A57" s="110" t="s">
        <v>104</v>
      </c>
      <c r="B57" s="111" t="s">
        <v>110</v>
      </c>
    </row>
    <row r="58" spans="1:2" x14ac:dyDescent="0.25">
      <c r="A58" s="110" t="s">
        <v>106</v>
      </c>
      <c r="B58" s="111" t="s">
        <v>111</v>
      </c>
    </row>
    <row r="59" spans="1:2" x14ac:dyDescent="0.25">
      <c r="A59" s="110" t="s">
        <v>108</v>
      </c>
      <c r="B59" s="113" t="s">
        <v>112</v>
      </c>
    </row>
    <row r="60" spans="1:2" x14ac:dyDescent="0.25">
      <c r="A60" s="110" t="s">
        <v>144</v>
      </c>
      <c r="B60" s="112" t="s">
        <v>109</v>
      </c>
    </row>
    <row r="61" spans="1:2" x14ac:dyDescent="0.25">
      <c r="A61" s="110" t="s">
        <v>145</v>
      </c>
      <c r="B61" s="110">
        <v>405000000</v>
      </c>
    </row>
    <row r="62" spans="1:2" x14ac:dyDescent="0.25">
      <c r="A62" s="110" t="s">
        <v>146</v>
      </c>
      <c r="B62" s="110">
        <v>40380000</v>
      </c>
    </row>
    <row r="63" spans="1:2" x14ac:dyDescent="0.25">
      <c r="A63" s="110" t="s">
        <v>147</v>
      </c>
      <c r="B63" s="110">
        <v>4210014</v>
      </c>
    </row>
    <row r="64" spans="1:2" x14ac:dyDescent="0.25">
      <c r="A64" s="110" t="s">
        <v>148</v>
      </c>
      <c r="B64" s="110">
        <v>16</v>
      </c>
    </row>
    <row r="65" spans="1:2" x14ac:dyDescent="0.25">
      <c r="A65" s="110" t="s">
        <v>149</v>
      </c>
      <c r="B65" s="110">
        <v>12165</v>
      </c>
    </row>
    <row r="66" spans="1:2" x14ac:dyDescent="0.25">
      <c r="A66" s="110" t="s">
        <v>150</v>
      </c>
      <c r="B66" s="110" t="s">
        <v>48</v>
      </c>
    </row>
    <row r="67" spans="1:2" x14ac:dyDescent="0.25">
      <c r="A67" s="110" t="s">
        <v>151</v>
      </c>
      <c r="B67" s="114" t="s">
        <v>153</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115</v>
      </c>
      <c r="B1" s="219"/>
    </row>
    <row r="2" spans="1:2" s="127" customFormat="1" ht="17.45" customHeight="1" x14ac:dyDescent="0.25">
      <c r="A2" s="210" t="s">
        <v>60</v>
      </c>
      <c r="B2" s="210"/>
    </row>
    <row r="3" spans="1:2" s="127" customFormat="1" x14ac:dyDescent="0.25">
      <c r="A3" s="214" t="s">
        <v>34</v>
      </c>
      <c r="B3" s="214"/>
    </row>
    <row r="4" spans="1:2" s="127" customFormat="1" ht="15.75" customHeight="1" x14ac:dyDescent="0.25">
      <c r="A4" s="214" t="s">
        <v>160</v>
      </c>
      <c r="B4" s="214"/>
    </row>
    <row r="5" spans="1:2" s="127" customFormat="1" x14ac:dyDescent="0.25">
      <c r="A5" s="214" t="s">
        <v>161</v>
      </c>
      <c r="B5" s="214"/>
    </row>
    <row r="6" spans="1:2" s="127" customFormat="1" ht="15.75" customHeight="1" x14ac:dyDescent="0.25">
      <c r="A6" s="214" t="s">
        <v>162</v>
      </c>
      <c r="B6" s="214"/>
    </row>
    <row r="7" spans="1:2" s="127" customFormat="1" ht="41.25" customHeight="1" x14ac:dyDescent="0.25">
      <c r="A7" s="214" t="s">
        <v>163</v>
      </c>
      <c r="B7" s="214"/>
    </row>
    <row r="8" spans="1:2" s="127" customFormat="1" ht="15" x14ac:dyDescent="0.25">
      <c r="A8" s="212"/>
      <c r="B8" s="212"/>
    </row>
    <row r="9" spans="1:2" s="127" customFormat="1" ht="15" x14ac:dyDescent="0.25">
      <c r="A9" s="215" t="s">
        <v>202</v>
      </c>
      <c r="B9" s="215"/>
    </row>
    <row r="10" spans="1:2" s="127" customFormat="1" ht="78" customHeight="1" x14ac:dyDescent="0.25">
      <c r="A10" s="216" t="s">
        <v>203</v>
      </c>
      <c r="B10" s="216"/>
    </row>
    <row r="11" spans="1:2" s="127" customFormat="1" ht="94.5" customHeight="1" x14ac:dyDescent="0.25">
      <c r="A11" s="217" t="s">
        <v>204</v>
      </c>
      <c r="B11" s="217"/>
    </row>
    <row r="12" spans="1:2" s="127" customFormat="1" ht="105" customHeight="1" x14ac:dyDescent="0.25">
      <c r="A12" s="218" t="s">
        <v>205</v>
      </c>
      <c r="B12" s="218"/>
    </row>
    <row r="13" spans="1:2" s="127" customFormat="1" ht="15" customHeight="1" x14ac:dyDescent="0.25">
      <c r="A13" s="138"/>
      <c r="B13" s="138"/>
    </row>
    <row r="14" spans="1:2" s="127" customFormat="1" ht="18.75" x14ac:dyDescent="0.25">
      <c r="A14" s="210" t="s">
        <v>129</v>
      </c>
      <c r="B14" s="210"/>
    </row>
    <row r="15" spans="1:2" s="127" customFormat="1" ht="35.25" customHeight="1" x14ac:dyDescent="0.25">
      <c r="A15" s="211" t="s">
        <v>35</v>
      </c>
      <c r="B15" s="211"/>
    </row>
    <row r="16" spans="1:2" s="127" customFormat="1" ht="16.5" customHeight="1" x14ac:dyDescent="0.25">
      <c r="A16" s="212"/>
      <c r="B16" s="212"/>
    </row>
    <row r="17" spans="1:2" s="127" customFormat="1" ht="59.25" customHeight="1" x14ac:dyDescent="0.25">
      <c r="A17" s="213" t="s">
        <v>36</v>
      </c>
      <c r="B17" s="213"/>
    </row>
    <row r="18" spans="1:2" s="127" customFormat="1" ht="29.25" customHeight="1" x14ac:dyDescent="0.25">
      <c r="A18" s="128" t="s">
        <v>19</v>
      </c>
      <c r="B18" s="129" t="s">
        <v>37</v>
      </c>
    </row>
    <row r="19" spans="1:2" s="127" customFormat="1" ht="36" customHeight="1" x14ac:dyDescent="0.25">
      <c r="A19" s="128" t="s">
        <v>20</v>
      </c>
      <c r="B19" s="129" t="s">
        <v>38</v>
      </c>
    </row>
    <row r="20" spans="1:2" s="127" customFormat="1" ht="17.25" customHeight="1" x14ac:dyDescent="0.25">
      <c r="A20" s="128" t="s">
        <v>113</v>
      </c>
      <c r="B20" s="129" t="s">
        <v>39</v>
      </c>
    </row>
    <row r="21" spans="1:2" s="127" customFormat="1" ht="18.75" customHeight="1" x14ac:dyDescent="0.25">
      <c r="A21" s="128" t="s">
        <v>114</v>
      </c>
      <c r="B21" s="129">
        <v>192174</v>
      </c>
    </row>
    <row r="22" spans="1:2" s="127" customFormat="1" ht="18.75" customHeight="1" x14ac:dyDescent="0.25">
      <c r="A22" s="128" t="s">
        <v>21</v>
      </c>
      <c r="B22" s="129" t="s">
        <v>40</v>
      </c>
    </row>
    <row r="23" spans="1:2" s="127" customFormat="1" ht="21" customHeight="1" x14ac:dyDescent="0.25">
      <c r="A23" s="128" t="s">
        <v>25</v>
      </c>
      <c r="B23" s="129">
        <v>190000</v>
      </c>
    </row>
    <row r="24" spans="1:2" s="127" customFormat="1" ht="15" customHeight="1" x14ac:dyDescent="0.25">
      <c r="A24" s="128" t="s">
        <v>12</v>
      </c>
      <c r="B24" s="129">
        <v>7008696530</v>
      </c>
    </row>
    <row r="25" spans="1:2" s="127" customFormat="1" ht="17.45" customHeight="1" x14ac:dyDescent="0.25">
      <c r="A25" s="128" t="s">
        <v>13</v>
      </c>
      <c r="B25" s="129">
        <v>700101001</v>
      </c>
    </row>
    <row r="26" spans="1:2" s="127" customFormat="1" ht="42.75" customHeight="1" x14ac:dyDescent="0.25">
      <c r="A26" s="128" t="s">
        <v>22</v>
      </c>
      <c r="B26" s="129">
        <v>60220223</v>
      </c>
    </row>
    <row r="27" spans="1:2" s="127" customFormat="1" ht="36.75" customHeight="1" x14ac:dyDescent="0.25">
      <c r="A27" s="128" t="s">
        <v>23</v>
      </c>
      <c r="B27" s="130">
        <v>1092246100049</v>
      </c>
    </row>
    <row r="28" spans="1:2" s="127" customFormat="1" ht="49.5" customHeight="1" x14ac:dyDescent="0.25">
      <c r="A28" s="128" t="s">
        <v>14</v>
      </c>
      <c r="B28" s="130">
        <v>4.0700000035999998E+19</v>
      </c>
    </row>
    <row r="29" spans="1:2" s="127" customFormat="1" ht="59.25" customHeight="1" x14ac:dyDescent="0.25">
      <c r="A29" s="128" t="s">
        <v>24</v>
      </c>
      <c r="B29" s="130">
        <v>3.00008104E+19</v>
      </c>
    </row>
    <row r="30" spans="1:2" s="127" customFormat="1" ht="64.5" customHeight="1" x14ac:dyDescent="0.25">
      <c r="A30" s="128" t="s">
        <v>15</v>
      </c>
      <c r="B30" s="129" t="s">
        <v>41</v>
      </c>
    </row>
    <row r="31" spans="1:2" s="127" customFormat="1" x14ac:dyDescent="0.25">
      <c r="A31" s="128" t="s">
        <v>16</v>
      </c>
      <c r="B31" s="130">
        <v>42599144</v>
      </c>
    </row>
    <row r="32" spans="1:2" s="127" customFormat="1" ht="39.75" customHeight="1" x14ac:dyDescent="0.25">
      <c r="A32" s="131" t="s">
        <v>152</v>
      </c>
      <c r="B32" s="130" t="s">
        <v>109</v>
      </c>
    </row>
    <row r="33" spans="1:2" s="127" customFormat="1" ht="42.75" customHeight="1" x14ac:dyDescent="0.25">
      <c r="A33" s="128" t="s">
        <v>118</v>
      </c>
      <c r="B33" s="129" t="s">
        <v>119</v>
      </c>
    </row>
    <row r="34" spans="1:2" s="127" customFormat="1" x14ac:dyDescent="0.25">
      <c r="A34" s="128" t="s">
        <v>120</v>
      </c>
      <c r="B34" s="129" t="s">
        <v>121</v>
      </c>
    </row>
    <row r="35" spans="1:2" s="127" customFormat="1" ht="15.6" customHeight="1" x14ac:dyDescent="0.25">
      <c r="A35" s="128" t="s">
        <v>104</v>
      </c>
      <c r="B35" s="129" t="s">
        <v>110</v>
      </c>
    </row>
    <row r="36" spans="1:2" s="127" customFormat="1" ht="15.75" customHeight="1" x14ac:dyDescent="0.25">
      <c r="A36" s="128" t="s">
        <v>106</v>
      </c>
      <c r="B36" s="129" t="s">
        <v>111</v>
      </c>
    </row>
    <row r="37" spans="1:2" s="127" customFormat="1" x14ac:dyDescent="0.25">
      <c r="A37" s="128" t="s">
        <v>108</v>
      </c>
      <c r="B37" s="132" t="s">
        <v>112</v>
      </c>
    </row>
    <row r="38" spans="1:2" s="127" customFormat="1" x14ac:dyDescent="0.25">
      <c r="A38" s="128" t="s">
        <v>144</v>
      </c>
      <c r="B38" s="130" t="s">
        <v>109</v>
      </c>
    </row>
    <row r="39" spans="1:2" s="127" customFormat="1" x14ac:dyDescent="0.25">
      <c r="A39" s="128" t="s">
        <v>145</v>
      </c>
      <c r="B39" s="128">
        <v>405000000</v>
      </c>
    </row>
    <row r="40" spans="1:2" s="127" customFormat="1" x14ac:dyDescent="0.25">
      <c r="A40" s="128" t="s">
        <v>146</v>
      </c>
      <c r="B40" s="128">
        <v>40380000</v>
      </c>
    </row>
    <row r="41" spans="1:2" s="127" customFormat="1" x14ac:dyDescent="0.25">
      <c r="A41" s="128" t="s">
        <v>147</v>
      </c>
      <c r="B41" s="128">
        <v>4210014</v>
      </c>
    </row>
    <row r="42" spans="1:2" s="127" customFormat="1" x14ac:dyDescent="0.25">
      <c r="A42" s="128" t="s">
        <v>148</v>
      </c>
      <c r="B42" s="128">
        <v>16</v>
      </c>
    </row>
    <row r="43" spans="1:2" s="127" customFormat="1" x14ac:dyDescent="0.25">
      <c r="A43" s="128" t="s">
        <v>149</v>
      </c>
      <c r="B43" s="128">
        <v>12165</v>
      </c>
    </row>
    <row r="44" spans="1:2" s="127" customFormat="1" x14ac:dyDescent="0.25">
      <c r="A44" s="128" t="s">
        <v>150</v>
      </c>
      <c r="B44" s="128" t="s">
        <v>48</v>
      </c>
    </row>
    <row r="45" spans="1:2" s="127" customFormat="1" x14ac:dyDescent="0.25">
      <c r="A45" s="128" t="s">
        <v>151</v>
      </c>
      <c r="B45" s="133" t="s">
        <v>153</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115</v>
      </c>
      <c r="B1" s="226"/>
    </row>
    <row r="2" spans="1:2" ht="18.75" x14ac:dyDescent="0.25">
      <c r="A2" s="221" t="s">
        <v>60</v>
      </c>
      <c r="B2" s="221"/>
    </row>
    <row r="3" spans="1:2" x14ac:dyDescent="0.25">
      <c r="A3" s="225" t="s">
        <v>34</v>
      </c>
      <c r="B3" s="225"/>
    </row>
    <row r="4" spans="1:2" x14ac:dyDescent="0.25">
      <c r="A4" s="225" t="s">
        <v>160</v>
      </c>
      <c r="B4" s="225"/>
    </row>
    <row r="5" spans="1:2" x14ac:dyDescent="0.25">
      <c r="A5" s="225" t="s">
        <v>161</v>
      </c>
      <c r="B5" s="225"/>
    </row>
    <row r="6" spans="1:2" x14ac:dyDescent="0.25">
      <c r="A6" s="225" t="s">
        <v>162</v>
      </c>
      <c r="B6" s="225"/>
    </row>
    <row r="7" spans="1:2" ht="28.9" customHeight="1" x14ac:dyDescent="0.25">
      <c r="A7" s="225" t="s">
        <v>163</v>
      </c>
      <c r="B7" s="225"/>
    </row>
    <row r="8" spans="1:2" ht="15" x14ac:dyDescent="0.25">
      <c r="A8" s="223"/>
      <c r="B8" s="223"/>
    </row>
    <row r="9" spans="1:2" x14ac:dyDescent="0.25">
      <c r="A9" s="225" t="s">
        <v>59</v>
      </c>
      <c r="B9" s="225"/>
    </row>
    <row r="10" spans="1:2" ht="66" customHeight="1" x14ac:dyDescent="0.25">
      <c r="A10" s="220" t="s">
        <v>182</v>
      </c>
      <c r="B10" s="220"/>
    </row>
    <row r="11" spans="1:2" ht="79.900000000000006" customHeight="1" x14ac:dyDescent="0.25">
      <c r="A11" s="227" t="s">
        <v>164</v>
      </c>
      <c r="B11" s="227"/>
    </row>
    <row r="12" spans="1:2" ht="112.5" customHeight="1" x14ac:dyDescent="0.25">
      <c r="A12" s="220" t="s">
        <v>165</v>
      </c>
      <c r="B12" s="220"/>
    </row>
    <row r="13" spans="1:2" x14ac:dyDescent="0.25">
      <c r="A13" s="116"/>
      <c r="B13" s="116"/>
    </row>
    <row r="14" spans="1:2" ht="15.6" customHeight="1" x14ac:dyDescent="0.25">
      <c r="A14" s="221" t="s">
        <v>129</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113</v>
      </c>
      <c r="B20" s="111" t="s">
        <v>39</v>
      </c>
    </row>
    <row r="21" spans="1:2" x14ac:dyDescent="0.25">
      <c r="A21" s="110" t="s">
        <v>114</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152</v>
      </c>
      <c r="B32" s="112" t="s">
        <v>109</v>
      </c>
    </row>
    <row r="33" spans="1:2" x14ac:dyDescent="0.25">
      <c r="A33" s="110" t="s">
        <v>118</v>
      </c>
      <c r="B33" s="111" t="s">
        <v>119</v>
      </c>
    </row>
    <row r="34" spans="1:2" x14ac:dyDescent="0.25">
      <c r="A34" s="110" t="s">
        <v>120</v>
      </c>
      <c r="B34" s="111" t="s">
        <v>121</v>
      </c>
    </row>
    <row r="35" spans="1:2" x14ac:dyDescent="0.25">
      <c r="A35" s="110" t="s">
        <v>104</v>
      </c>
      <c r="B35" s="111" t="s">
        <v>110</v>
      </c>
    </row>
    <row r="36" spans="1:2" x14ac:dyDescent="0.25">
      <c r="A36" s="110" t="s">
        <v>106</v>
      </c>
      <c r="B36" s="111" t="s">
        <v>111</v>
      </c>
    </row>
    <row r="37" spans="1:2" x14ac:dyDescent="0.25">
      <c r="A37" s="110" t="s">
        <v>108</v>
      </c>
      <c r="B37" s="113" t="s">
        <v>112</v>
      </c>
    </row>
    <row r="38" spans="1:2" x14ac:dyDescent="0.25">
      <c r="A38" s="110" t="s">
        <v>144</v>
      </c>
      <c r="B38" s="112" t="s">
        <v>109</v>
      </c>
    </row>
    <row r="39" spans="1:2" x14ac:dyDescent="0.25">
      <c r="A39" s="110" t="s">
        <v>145</v>
      </c>
      <c r="B39" s="110">
        <v>405000000</v>
      </c>
    </row>
    <row r="40" spans="1:2" x14ac:dyDescent="0.25">
      <c r="A40" s="110" t="s">
        <v>146</v>
      </c>
      <c r="B40" s="110">
        <v>40380000</v>
      </c>
    </row>
    <row r="41" spans="1:2" x14ac:dyDescent="0.25">
      <c r="A41" s="110" t="s">
        <v>147</v>
      </c>
      <c r="B41" s="110">
        <v>4210014</v>
      </c>
    </row>
    <row r="42" spans="1:2" x14ac:dyDescent="0.25">
      <c r="A42" s="110" t="s">
        <v>148</v>
      </c>
      <c r="B42" s="110">
        <v>16</v>
      </c>
    </row>
    <row r="43" spans="1:2" x14ac:dyDescent="0.25">
      <c r="A43" s="110" t="s">
        <v>149</v>
      </c>
      <c r="B43" s="110">
        <v>12165</v>
      </c>
    </row>
    <row r="44" spans="1:2" x14ac:dyDescent="0.25">
      <c r="A44" s="110" t="s">
        <v>150</v>
      </c>
      <c r="B44" s="110" t="s">
        <v>48</v>
      </c>
    </row>
    <row r="45" spans="1:2" x14ac:dyDescent="0.25">
      <c r="A45" s="110" t="s">
        <v>151</v>
      </c>
      <c r="B45" s="114" t="s">
        <v>153</v>
      </c>
    </row>
    <row r="46" spans="1:2" x14ac:dyDescent="0.25">
      <c r="A46" s="108"/>
      <c r="B46" s="109"/>
    </row>
    <row r="47" spans="1:2" x14ac:dyDescent="0.25">
      <c r="A47" s="108"/>
      <c r="B47" s="109"/>
    </row>
    <row r="48" spans="1:2" ht="18.75" x14ac:dyDescent="0.25">
      <c r="A48" s="221" t="s">
        <v>143</v>
      </c>
      <c r="B48" s="221"/>
    </row>
    <row r="49" spans="1:2" x14ac:dyDescent="0.25">
      <c r="A49" s="225" t="s">
        <v>159</v>
      </c>
      <c r="B49" s="225"/>
    </row>
    <row r="50" spans="1:2" x14ac:dyDescent="0.25">
      <c r="A50" s="225" t="s">
        <v>166</v>
      </c>
      <c r="B50" s="225"/>
    </row>
    <row r="51" spans="1:2" x14ac:dyDescent="0.25">
      <c r="A51" s="225" t="s">
        <v>167</v>
      </c>
      <c r="B51" s="225"/>
    </row>
    <row r="52" spans="1:2" x14ac:dyDescent="0.25">
      <c r="A52" s="225" t="s">
        <v>168</v>
      </c>
      <c r="B52" s="225"/>
    </row>
    <row r="53" spans="1:2" x14ac:dyDescent="0.25">
      <c r="A53" s="225" t="s">
        <v>169</v>
      </c>
      <c r="B53" s="225"/>
    </row>
    <row r="54" spans="1:2" ht="34.9" customHeight="1" x14ac:dyDescent="0.25">
      <c r="A54" s="225" t="s">
        <v>170</v>
      </c>
      <c r="B54" s="225"/>
    </row>
    <row r="55" spans="1:2" ht="15" x14ac:dyDescent="0.25">
      <c r="A55" s="223"/>
      <c r="B55" s="223"/>
    </row>
    <row r="56" spans="1:2" x14ac:dyDescent="0.25">
      <c r="A56" s="225" t="s">
        <v>59</v>
      </c>
      <c r="B56" s="225"/>
    </row>
    <row r="57" spans="1:2" ht="51.75" customHeight="1" x14ac:dyDescent="0.25">
      <c r="A57" s="222" t="s">
        <v>178</v>
      </c>
      <c r="B57" s="222"/>
    </row>
    <row r="58" spans="1:2" ht="49.15" customHeight="1" x14ac:dyDescent="0.25">
      <c r="A58" s="220" t="s">
        <v>172</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115</v>
      </c>
      <c r="B1" s="226"/>
    </row>
    <row r="2" spans="1:2" ht="18.75" x14ac:dyDescent="0.25">
      <c r="A2" s="221" t="s">
        <v>60</v>
      </c>
      <c r="B2" s="221"/>
    </row>
    <row r="3" spans="1:2" x14ac:dyDescent="0.25">
      <c r="A3" s="225" t="s">
        <v>34</v>
      </c>
      <c r="B3" s="225"/>
    </row>
    <row r="4" spans="1:2" x14ac:dyDescent="0.25">
      <c r="A4" s="225" t="s">
        <v>160</v>
      </c>
      <c r="B4" s="225"/>
    </row>
    <row r="5" spans="1:2" x14ac:dyDescent="0.25">
      <c r="A5" s="225" t="s">
        <v>161</v>
      </c>
      <c r="B5" s="225"/>
    </row>
    <row r="6" spans="1:2" x14ac:dyDescent="0.25">
      <c r="A6" s="225" t="s">
        <v>162</v>
      </c>
      <c r="B6" s="225"/>
    </row>
    <row r="7" spans="1:2" ht="32.25" customHeight="1" x14ac:dyDescent="0.25">
      <c r="A7" s="225" t="s">
        <v>163</v>
      </c>
      <c r="B7" s="225"/>
    </row>
    <row r="8" spans="1:2" ht="15" x14ac:dyDescent="0.25">
      <c r="A8" s="223"/>
      <c r="B8" s="223"/>
    </row>
    <row r="9" spans="1:2" x14ac:dyDescent="0.25">
      <c r="A9" s="225" t="s">
        <v>59</v>
      </c>
      <c r="B9" s="225"/>
    </row>
    <row r="10" spans="1:2" ht="63" customHeight="1" x14ac:dyDescent="0.25">
      <c r="A10" s="220" t="s">
        <v>173</v>
      </c>
      <c r="B10" s="220"/>
    </row>
    <row r="11" spans="1:2" ht="64.5" customHeight="1" x14ac:dyDescent="0.25">
      <c r="A11" s="220" t="s">
        <v>174</v>
      </c>
      <c r="B11" s="220"/>
    </row>
    <row r="12" spans="1:2" ht="97.5" customHeight="1" x14ac:dyDescent="0.25">
      <c r="A12" s="220" t="s">
        <v>180</v>
      </c>
      <c r="B12" s="220"/>
    </row>
    <row r="13" spans="1:2" x14ac:dyDescent="0.25">
      <c r="A13" s="116"/>
      <c r="B13" s="116"/>
    </row>
    <row r="14" spans="1:2" ht="15.75" customHeight="1" x14ac:dyDescent="0.25">
      <c r="A14" s="221" t="s">
        <v>129</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113</v>
      </c>
      <c r="B20" s="111" t="s">
        <v>39</v>
      </c>
    </row>
    <row r="21" spans="1:2" x14ac:dyDescent="0.25">
      <c r="A21" s="110" t="s">
        <v>114</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152</v>
      </c>
      <c r="B32" s="112" t="s">
        <v>109</v>
      </c>
    </row>
    <row r="33" spans="1:2" x14ac:dyDescent="0.25">
      <c r="A33" s="110" t="s">
        <v>118</v>
      </c>
      <c r="B33" s="111" t="s">
        <v>119</v>
      </c>
    </row>
    <row r="34" spans="1:2" x14ac:dyDescent="0.25">
      <c r="A34" s="110" t="s">
        <v>120</v>
      </c>
      <c r="B34" s="111" t="s">
        <v>121</v>
      </c>
    </row>
    <row r="35" spans="1:2" x14ac:dyDescent="0.25">
      <c r="A35" s="110" t="s">
        <v>104</v>
      </c>
      <c r="B35" s="111" t="s">
        <v>110</v>
      </c>
    </row>
    <row r="36" spans="1:2" x14ac:dyDescent="0.25">
      <c r="A36" s="110" t="s">
        <v>106</v>
      </c>
      <c r="B36" s="111" t="s">
        <v>111</v>
      </c>
    </row>
    <row r="37" spans="1:2" x14ac:dyDescent="0.25">
      <c r="A37" s="110" t="s">
        <v>108</v>
      </c>
      <c r="B37" s="113" t="s">
        <v>112</v>
      </c>
    </row>
    <row r="38" spans="1:2" x14ac:dyDescent="0.25">
      <c r="A38" s="110" t="s">
        <v>144</v>
      </c>
      <c r="B38" s="112" t="s">
        <v>109</v>
      </c>
    </row>
    <row r="39" spans="1:2" x14ac:dyDescent="0.25">
      <c r="A39" s="110" t="s">
        <v>145</v>
      </c>
      <c r="B39" s="110">
        <v>405000000</v>
      </c>
    </row>
    <row r="40" spans="1:2" x14ac:dyDescent="0.25">
      <c r="A40" s="110" t="s">
        <v>146</v>
      </c>
      <c r="B40" s="110">
        <v>40380000</v>
      </c>
    </row>
    <row r="41" spans="1:2" x14ac:dyDescent="0.25">
      <c r="A41" s="110" t="s">
        <v>147</v>
      </c>
      <c r="B41" s="110">
        <v>4210014</v>
      </c>
    </row>
    <row r="42" spans="1:2" x14ac:dyDescent="0.25">
      <c r="A42" s="110" t="s">
        <v>148</v>
      </c>
      <c r="B42" s="110">
        <v>16</v>
      </c>
    </row>
    <row r="43" spans="1:2" x14ac:dyDescent="0.25">
      <c r="A43" s="110" t="s">
        <v>149</v>
      </c>
      <c r="B43" s="110">
        <v>12165</v>
      </c>
    </row>
    <row r="44" spans="1:2" x14ac:dyDescent="0.25">
      <c r="A44" s="110" t="s">
        <v>150</v>
      </c>
      <c r="B44" s="110" t="s">
        <v>48</v>
      </c>
    </row>
    <row r="45" spans="1:2" x14ac:dyDescent="0.25">
      <c r="A45" s="110" t="s">
        <v>151</v>
      </c>
      <c r="B45" s="114" t="s">
        <v>153</v>
      </c>
    </row>
    <row r="46" spans="1:2" x14ac:dyDescent="0.25">
      <c r="A46" s="108"/>
      <c r="B46" s="109"/>
    </row>
    <row r="47" spans="1:2" x14ac:dyDescent="0.25">
      <c r="A47" s="108"/>
      <c r="B47" s="109"/>
    </row>
    <row r="48" spans="1:2" ht="18.75" x14ac:dyDescent="0.25">
      <c r="A48" s="221" t="s">
        <v>143</v>
      </c>
      <c r="B48" s="221"/>
    </row>
    <row r="49" spans="1:2" x14ac:dyDescent="0.25">
      <c r="A49" s="225" t="s">
        <v>159</v>
      </c>
      <c r="B49" s="225"/>
    </row>
    <row r="50" spans="1:2" x14ac:dyDescent="0.25">
      <c r="A50" s="225" t="s">
        <v>166</v>
      </c>
      <c r="B50" s="225"/>
    </row>
    <row r="51" spans="1:2" x14ac:dyDescent="0.25">
      <c r="A51" s="225" t="s">
        <v>167</v>
      </c>
      <c r="B51" s="225"/>
    </row>
    <row r="52" spans="1:2" x14ac:dyDescent="0.25">
      <c r="A52" s="225" t="s">
        <v>168</v>
      </c>
      <c r="B52" s="225"/>
    </row>
    <row r="53" spans="1:2" x14ac:dyDescent="0.25">
      <c r="A53" s="225" t="s">
        <v>169</v>
      </c>
      <c r="B53" s="225"/>
    </row>
    <row r="54" spans="1:2" ht="34.9" customHeight="1" x14ac:dyDescent="0.25">
      <c r="A54" s="225" t="s">
        <v>170</v>
      </c>
      <c r="B54" s="225"/>
    </row>
    <row r="55" spans="1:2" ht="15" x14ac:dyDescent="0.25">
      <c r="A55" s="223"/>
      <c r="B55" s="223"/>
    </row>
    <row r="56" spans="1:2" x14ac:dyDescent="0.25">
      <c r="A56" s="225" t="s">
        <v>59</v>
      </c>
      <c r="B56" s="225"/>
    </row>
    <row r="57" spans="1:2" ht="50.25" customHeight="1" x14ac:dyDescent="0.25">
      <c r="A57" s="222" t="s">
        <v>171</v>
      </c>
      <c r="B57" s="222"/>
    </row>
    <row r="58" spans="1:2" ht="49.35" customHeight="1" x14ac:dyDescent="0.25">
      <c r="A58" s="220" t="s">
        <v>172</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vt:lpstr>
      <vt:lpstr>Инструкция по заполнению УСЛУГИ</vt:lpstr>
      <vt:lpstr>ИнструкцияСтрахование</vt:lpstr>
      <vt:lpstr>ИнструкцияРаботыИУслуги</vt:lpstr>
      <vt:lpstr>'Инструкция по заполнению УСЛУГИ'!_URATEXT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2019-04-11T06:45:36Z</dcterms:modified>
  <cp:contentStatus>v2017_1</cp:contentStatus>
</cp:coreProperties>
</file>