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'1.1.'!$D$46:$D$1165</definedName>
    <definedName name="Nomenclatura" localSheetId="2">'1.2. '!$D$5:$D$1134</definedName>
    <definedName name="Print_Area" localSheetId="0">'1.1.'!$A$1:$X$55</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'1.1.'!$L$46:$L$65573</definedName>
    <definedName name="НаименованиеПредметаЗакупки">'1.1.'!$D$9</definedName>
    <definedName name="НомерСертификатаИмя">'1.1.'!$J$46:$J$65573</definedName>
    <definedName name="Период" localSheetId="2">'1.2. '!$L$5:$L$20</definedName>
    <definedName name="Период" localSheetId="5">'[1]Коммерческое предложение'!$Q$54:$Q$55</definedName>
    <definedName name="Период">'1.1.'!$Z$50:$Z$51</definedName>
    <definedName name="ТехническиеХарактеристики">'1.1.'!$H$9</definedName>
  </definedNames>
  <calcPr calcId="145621" refMode="R1C1"/>
</workbook>
</file>

<file path=xl/calcChain.xml><?xml version="1.0" encoding="utf-8"?>
<calcChain xmlns="http://schemas.openxmlformats.org/spreadsheetml/2006/main">
  <c r="AG45" i="1" l="1"/>
  <c r="AF45" i="1"/>
  <c r="AE45" i="1"/>
  <c r="AD45" i="1"/>
  <c r="AC45" i="1"/>
  <c r="Y45" i="1"/>
  <c r="V45" i="1"/>
  <c r="W45" i="1" s="1"/>
  <c r="AG44" i="1"/>
  <c r="AF44" i="1"/>
  <c r="AE44" i="1"/>
  <c r="AD44" i="1"/>
  <c r="AC44" i="1"/>
  <c r="Y44" i="1"/>
  <c r="V44" i="1"/>
  <c r="W44" i="1" s="1"/>
  <c r="AG43" i="1"/>
  <c r="AF43" i="1"/>
  <c r="AE43" i="1"/>
  <c r="AD43" i="1"/>
  <c r="AC43" i="1"/>
  <c r="Y43" i="1"/>
  <c r="V43" i="1"/>
  <c r="AB43" i="1" s="1"/>
  <c r="AG42" i="1"/>
  <c r="AF42" i="1"/>
  <c r="AE42" i="1"/>
  <c r="AD42" i="1"/>
  <c r="AC42" i="1"/>
  <c r="AB42" i="1"/>
  <c r="Y42" i="1"/>
  <c r="V42" i="1"/>
  <c r="W42" i="1" s="1"/>
  <c r="AG41" i="1"/>
  <c r="AF41" i="1"/>
  <c r="AE41" i="1"/>
  <c r="AD41" i="1"/>
  <c r="AC41" i="1"/>
  <c r="Y41" i="1"/>
  <c r="V41" i="1"/>
  <c r="AB41" i="1" s="1"/>
  <c r="AG40" i="1"/>
  <c r="AF40" i="1"/>
  <c r="AE40" i="1"/>
  <c r="AD40" i="1"/>
  <c r="AC40" i="1"/>
  <c r="AB40" i="1"/>
  <c r="Y40" i="1"/>
  <c r="V40" i="1"/>
  <c r="W40" i="1" s="1"/>
  <c r="AG39" i="1"/>
  <c r="AF39" i="1"/>
  <c r="AE39" i="1"/>
  <c r="AD39" i="1"/>
  <c r="AC39" i="1"/>
  <c r="AB39" i="1"/>
  <c r="Y39" i="1"/>
  <c r="V39" i="1"/>
  <c r="W39" i="1" s="1"/>
  <c r="X39" i="1" s="1"/>
  <c r="Z39" i="1" s="1"/>
  <c r="AH39" i="1" s="1"/>
  <c r="AG38" i="1"/>
  <c r="AF38" i="1"/>
  <c r="AE38" i="1"/>
  <c r="AD38" i="1"/>
  <c r="AC38" i="1"/>
  <c r="Y38" i="1"/>
  <c r="V38" i="1"/>
  <c r="AB38" i="1" s="1"/>
  <c r="AG37" i="1"/>
  <c r="AF37" i="1"/>
  <c r="AE37" i="1"/>
  <c r="AD37" i="1"/>
  <c r="AC37" i="1"/>
  <c r="AB37" i="1"/>
  <c r="Y37" i="1"/>
  <c r="V37" i="1"/>
  <c r="W37" i="1" s="1"/>
  <c r="AG36" i="1"/>
  <c r="AF36" i="1"/>
  <c r="AE36" i="1"/>
  <c r="AD36" i="1"/>
  <c r="AC36" i="1"/>
  <c r="Y36" i="1"/>
  <c r="V36" i="1"/>
  <c r="W36" i="1" s="1"/>
  <c r="AG35" i="1"/>
  <c r="AF35" i="1"/>
  <c r="AE35" i="1"/>
  <c r="AD35" i="1"/>
  <c r="AC35" i="1"/>
  <c r="Y35" i="1"/>
  <c r="V35" i="1"/>
  <c r="AB35" i="1" s="1"/>
  <c r="AG34" i="1"/>
  <c r="AF34" i="1"/>
  <c r="AE34" i="1"/>
  <c r="AD34" i="1"/>
  <c r="AC34" i="1"/>
  <c r="Y34" i="1"/>
  <c r="V34" i="1"/>
  <c r="W34" i="1" s="1"/>
  <c r="AG33" i="1"/>
  <c r="AF33" i="1"/>
  <c r="AE33" i="1"/>
  <c r="AD33" i="1"/>
  <c r="AC33" i="1"/>
  <c r="Y33" i="1"/>
  <c r="V33" i="1"/>
  <c r="AB33" i="1" s="1"/>
  <c r="AG32" i="1"/>
  <c r="AF32" i="1"/>
  <c r="AE32" i="1"/>
  <c r="AD32" i="1"/>
  <c r="AC32" i="1"/>
  <c r="Y32" i="1"/>
  <c r="V32" i="1"/>
  <c r="W32" i="1" s="1"/>
  <c r="AG31" i="1"/>
  <c r="AF31" i="1"/>
  <c r="AE31" i="1"/>
  <c r="AD31" i="1"/>
  <c r="AC31" i="1"/>
  <c r="AB31" i="1"/>
  <c r="Y31" i="1"/>
  <c r="W31" i="1"/>
  <c r="X31" i="1" s="1"/>
  <c r="Z31" i="1" s="1"/>
  <c r="AH31" i="1" s="1"/>
  <c r="V31" i="1"/>
  <c r="AG30" i="1"/>
  <c r="AF30" i="1"/>
  <c r="AE30" i="1"/>
  <c r="AD30" i="1"/>
  <c r="AC30" i="1"/>
  <c r="Y30" i="1"/>
  <c r="V30" i="1"/>
  <c r="AB30" i="1" s="1"/>
  <c r="AG29" i="1"/>
  <c r="AF29" i="1"/>
  <c r="AE29" i="1"/>
  <c r="AD29" i="1"/>
  <c r="AC29" i="1"/>
  <c r="Y29" i="1"/>
  <c r="V29" i="1"/>
  <c r="W29" i="1" s="1"/>
  <c r="AG28" i="1"/>
  <c r="AF28" i="1"/>
  <c r="AE28" i="1"/>
  <c r="AD28" i="1"/>
  <c r="AC28" i="1"/>
  <c r="Y28" i="1"/>
  <c r="V28" i="1"/>
  <c r="W28" i="1" s="1"/>
  <c r="AG27" i="1"/>
  <c r="AF27" i="1"/>
  <c r="AE27" i="1"/>
  <c r="AD27" i="1"/>
  <c r="AC27" i="1"/>
  <c r="Y27" i="1"/>
  <c r="V27" i="1"/>
  <c r="AB27" i="1" s="1"/>
  <c r="AG26" i="1"/>
  <c r="AF26" i="1"/>
  <c r="AE26" i="1"/>
  <c r="AD26" i="1"/>
  <c r="AC26" i="1"/>
  <c r="AB26" i="1"/>
  <c r="Y26" i="1"/>
  <c r="V26" i="1"/>
  <c r="W26" i="1" s="1"/>
  <c r="AG25" i="1"/>
  <c r="AF25" i="1"/>
  <c r="AE25" i="1"/>
  <c r="AD25" i="1"/>
  <c r="AC25" i="1"/>
  <c r="Y25" i="1"/>
  <c r="V25" i="1"/>
  <c r="AB25" i="1" s="1"/>
  <c r="AG24" i="1"/>
  <c r="AF24" i="1"/>
  <c r="AE24" i="1"/>
  <c r="AD24" i="1"/>
  <c r="AC24" i="1"/>
  <c r="AB24" i="1"/>
  <c r="Y24" i="1"/>
  <c r="V24" i="1"/>
  <c r="W24" i="1" s="1"/>
  <c r="AG23" i="1"/>
  <c r="AF23" i="1"/>
  <c r="AE23" i="1"/>
  <c r="AD23" i="1"/>
  <c r="AC23" i="1"/>
  <c r="AB23" i="1"/>
  <c r="Y23" i="1"/>
  <c r="W23" i="1"/>
  <c r="X23" i="1" s="1"/>
  <c r="Z23" i="1" s="1"/>
  <c r="AH23" i="1" s="1"/>
  <c r="V23" i="1"/>
  <c r="AG22" i="1"/>
  <c r="AF22" i="1"/>
  <c r="AE22" i="1"/>
  <c r="AD22" i="1"/>
  <c r="AC22" i="1"/>
  <c r="Y22" i="1"/>
  <c r="V22" i="1"/>
  <c r="AB22" i="1" s="1"/>
  <c r="AG21" i="1"/>
  <c r="AF21" i="1"/>
  <c r="AE21" i="1"/>
  <c r="AD21" i="1"/>
  <c r="AC21" i="1"/>
  <c r="AB21" i="1"/>
  <c r="Y21" i="1"/>
  <c r="V21" i="1"/>
  <c r="W21" i="1" s="1"/>
  <c r="AG20" i="1"/>
  <c r="AF20" i="1"/>
  <c r="AE20" i="1"/>
  <c r="AD20" i="1"/>
  <c r="AC20" i="1"/>
  <c r="Y20" i="1"/>
  <c r="V20" i="1"/>
  <c r="W20" i="1" s="1"/>
  <c r="AG19" i="1"/>
  <c r="AF19" i="1"/>
  <c r="AE19" i="1"/>
  <c r="AD19" i="1"/>
  <c r="AC19" i="1"/>
  <c r="Y19" i="1"/>
  <c r="V19" i="1"/>
  <c r="AB19" i="1" s="1"/>
  <c r="AG18" i="1"/>
  <c r="AF18" i="1"/>
  <c r="AE18" i="1"/>
  <c r="AD18" i="1"/>
  <c r="AC18" i="1"/>
  <c r="AB18" i="1"/>
  <c r="Y18" i="1"/>
  <c r="V18" i="1"/>
  <c r="W18" i="1" s="1"/>
  <c r="AG17" i="1"/>
  <c r="AF17" i="1"/>
  <c r="AE17" i="1"/>
  <c r="AD17" i="1"/>
  <c r="AC17" i="1"/>
  <c r="Y17" i="1"/>
  <c r="W17" i="1"/>
  <c r="AA17" i="1" s="1"/>
  <c r="V17" i="1"/>
  <c r="AB17" i="1" s="1"/>
  <c r="AG16" i="1"/>
  <c r="AF16" i="1"/>
  <c r="AE16" i="1"/>
  <c r="AD16" i="1"/>
  <c r="AC16" i="1"/>
  <c r="AB16" i="1"/>
  <c r="Y16" i="1"/>
  <c r="V16" i="1"/>
  <c r="W16" i="1" s="1"/>
  <c r="AG15" i="1"/>
  <c r="AF15" i="1"/>
  <c r="AE15" i="1"/>
  <c r="AD15" i="1"/>
  <c r="AC15" i="1"/>
  <c r="AB15" i="1"/>
  <c r="Y15" i="1"/>
  <c r="W15" i="1"/>
  <c r="X15" i="1" s="1"/>
  <c r="Z15" i="1" s="1"/>
  <c r="AH15" i="1" s="1"/>
  <c r="V15" i="1"/>
  <c r="AG14" i="1"/>
  <c r="AF14" i="1"/>
  <c r="AE14" i="1"/>
  <c r="AD14" i="1"/>
  <c r="AC14" i="1"/>
  <c r="Y14" i="1"/>
  <c r="V14" i="1"/>
  <c r="AB14" i="1" s="1"/>
  <c r="AG13" i="1"/>
  <c r="AF13" i="1"/>
  <c r="AE13" i="1"/>
  <c r="AD13" i="1"/>
  <c r="AC13" i="1"/>
  <c r="Y13" i="1"/>
  <c r="V13" i="1"/>
  <c r="W13" i="1" s="1"/>
  <c r="AG12" i="1"/>
  <c r="AF12" i="1"/>
  <c r="AE12" i="1"/>
  <c r="AD12" i="1"/>
  <c r="AC12" i="1"/>
  <c r="Y12" i="1"/>
  <c r="V12" i="1"/>
  <c r="W12" i="1" s="1"/>
  <c r="AG11" i="1"/>
  <c r="AF11" i="1"/>
  <c r="AE11" i="1"/>
  <c r="AD11" i="1"/>
  <c r="AC11" i="1"/>
  <c r="Y11" i="1"/>
  <c r="V11" i="1"/>
  <c r="AB11" i="1" s="1"/>
  <c r="AB45" i="1" l="1"/>
  <c r="AB13" i="1"/>
  <c r="W41" i="1"/>
  <c r="AA41" i="1" s="1"/>
  <c r="W33" i="1"/>
  <c r="AA33" i="1" s="1"/>
  <c r="AB29" i="1"/>
  <c r="AB32" i="1"/>
  <c r="AB34" i="1"/>
  <c r="W25" i="1"/>
  <c r="AA25" i="1" s="1"/>
  <c r="X13" i="1"/>
  <c r="Z13" i="1" s="1"/>
  <c r="AH13" i="1" s="1"/>
  <c r="AA13" i="1"/>
  <c r="AA16" i="1"/>
  <c r="X16" i="1"/>
  <c r="Z16" i="1" s="1"/>
  <c r="AH16" i="1" s="1"/>
  <c r="X18" i="1"/>
  <c r="Z18" i="1" s="1"/>
  <c r="AH18" i="1" s="1"/>
  <c r="AA18" i="1"/>
  <c r="X45" i="1"/>
  <c r="Z45" i="1" s="1"/>
  <c r="AH45" i="1" s="1"/>
  <c r="AA45" i="1"/>
  <c r="AA44" i="1"/>
  <c r="X44" i="1"/>
  <c r="Z44" i="1" s="1"/>
  <c r="AH44" i="1" s="1"/>
  <c r="X42" i="1"/>
  <c r="Z42" i="1" s="1"/>
  <c r="AH42" i="1" s="1"/>
  <c r="AA42" i="1"/>
  <c r="AA36" i="1"/>
  <c r="X36" i="1"/>
  <c r="Z36" i="1" s="1"/>
  <c r="AH36" i="1" s="1"/>
  <c r="X29" i="1"/>
  <c r="Z29" i="1" s="1"/>
  <c r="AH29" i="1" s="1"/>
  <c r="AA29" i="1"/>
  <c r="X34" i="1"/>
  <c r="Z34" i="1" s="1"/>
  <c r="AH34" i="1" s="1"/>
  <c r="AA34" i="1"/>
  <c r="AA28" i="1"/>
  <c r="X28" i="1"/>
  <c r="Z28" i="1" s="1"/>
  <c r="AH28" i="1" s="1"/>
  <c r="X12" i="1"/>
  <c r="Z12" i="1" s="1"/>
  <c r="AH12" i="1" s="1"/>
  <c r="AA12" i="1"/>
  <c r="X37" i="1"/>
  <c r="Z37" i="1" s="1"/>
  <c r="AH37" i="1" s="1"/>
  <c r="AA37" i="1"/>
  <c r="AA24" i="1"/>
  <c r="X24" i="1"/>
  <c r="Z24" i="1" s="1"/>
  <c r="AH24" i="1" s="1"/>
  <c r="X26" i="1"/>
  <c r="Z26" i="1" s="1"/>
  <c r="AH26" i="1" s="1"/>
  <c r="AA26" i="1"/>
  <c r="AA40" i="1"/>
  <c r="X40" i="1"/>
  <c r="Z40" i="1" s="1"/>
  <c r="AH40" i="1" s="1"/>
  <c r="AA32" i="1"/>
  <c r="X32" i="1"/>
  <c r="Z32" i="1" s="1"/>
  <c r="AH32" i="1" s="1"/>
  <c r="X21" i="1"/>
  <c r="Z21" i="1" s="1"/>
  <c r="AH21" i="1" s="1"/>
  <c r="AA21" i="1"/>
  <c r="AA20" i="1"/>
  <c r="X20" i="1"/>
  <c r="Z20" i="1" s="1"/>
  <c r="AH20" i="1" s="1"/>
  <c r="X17" i="1"/>
  <c r="Z17" i="1" s="1"/>
  <c r="AH17" i="1" s="1"/>
  <c r="W22" i="1"/>
  <c r="W30" i="1"/>
  <c r="W38" i="1"/>
  <c r="W19" i="1"/>
  <c r="AA23" i="1"/>
  <c r="W27" i="1"/>
  <c r="AA31" i="1"/>
  <c r="W35" i="1"/>
  <c r="AA39" i="1"/>
  <c r="W43" i="1"/>
  <c r="W11" i="1"/>
  <c r="W14" i="1"/>
  <c r="AB12" i="1"/>
  <c r="AB20" i="1"/>
  <c r="AB28" i="1"/>
  <c r="AB36" i="1"/>
  <c r="AB44" i="1"/>
  <c r="AA15" i="1"/>
  <c r="X25" i="1" l="1"/>
  <c r="Z25" i="1" s="1"/>
  <c r="AH25" i="1" s="1"/>
  <c r="X41" i="1"/>
  <c r="Z41" i="1" s="1"/>
  <c r="AH41" i="1" s="1"/>
  <c r="X33" i="1"/>
  <c r="Z33" i="1" s="1"/>
  <c r="AH33" i="1" s="1"/>
  <c r="AA35" i="1"/>
  <c r="X35" i="1"/>
  <c r="Z35" i="1" s="1"/>
  <c r="AH35" i="1" s="1"/>
  <c r="AA11" i="1"/>
  <c r="X11" i="1"/>
  <c r="Z11" i="1" s="1"/>
  <c r="AH11" i="1" s="1"/>
  <c r="AA30" i="1"/>
  <c r="X30" i="1"/>
  <c r="Z30" i="1" s="1"/>
  <c r="AH30" i="1" s="1"/>
  <c r="AA27" i="1"/>
  <c r="X27" i="1"/>
  <c r="Z27" i="1" s="1"/>
  <c r="AH27" i="1" s="1"/>
  <c r="AA19" i="1"/>
  <c r="X19" i="1"/>
  <c r="Z19" i="1" s="1"/>
  <c r="AH19" i="1" s="1"/>
  <c r="AA43" i="1"/>
  <c r="X43" i="1"/>
  <c r="Z43" i="1" s="1"/>
  <c r="AH43" i="1" s="1"/>
  <c r="AA22" i="1"/>
  <c r="X22" i="1"/>
  <c r="Z22" i="1" s="1"/>
  <c r="AH22" i="1" s="1"/>
  <c r="AA14" i="1"/>
  <c r="X14" i="1"/>
  <c r="Z14" i="1" s="1"/>
  <c r="AH14" i="1" s="1"/>
  <c r="AA38" i="1"/>
  <c r="X38" i="1"/>
  <c r="Z38" i="1" s="1"/>
  <c r="AH38" i="1" s="1"/>
  <c r="E6" i="7" l="1"/>
  <c r="D6" i="7"/>
  <c r="F6" i="7"/>
  <c r="G6" i="7"/>
  <c r="B3" i="2" l="1"/>
  <c r="D3" i="4"/>
  <c r="F3" i="6"/>
  <c r="H5" i="1" l="1"/>
  <c r="H4" i="1"/>
  <c r="H3" i="1" l="1"/>
  <c r="H7" i="1" l="1"/>
  <c r="H1" i="1" l="1"/>
  <c r="AH8" i="1" l="1"/>
  <c r="M4" i="6"/>
  <c r="N4" i="6" s="1"/>
  <c r="X47" i="1"/>
  <c r="X48" i="1"/>
  <c r="X46" i="1" l="1"/>
  <c r="H2" i="1" l="1"/>
</calcChain>
</file>

<file path=xl/sharedStrings.xml><?xml version="1.0" encoding="utf-8"?>
<sst xmlns="http://schemas.openxmlformats.org/spreadsheetml/2006/main" count="754" uniqueCount="268">
  <si>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</si>
  <si>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</si>
  <si>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</si>
  <si>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</si>
  <si>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</si>
  <si>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</si>
  <si>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</si>
  <si>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</si>
  <si>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</si>
  <si>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</si>
  <si>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</si>
  <si>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</si>
  <si>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</si>
  <si>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</si>
  <si>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</si>
  <si>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</si>
  <si>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</si>
  <si>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</si>
  <si>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</si>
  <si>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</si>
  <si>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</si>
  <si>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</si>
  <si>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</si>
  <si>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</si>
  <si>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</si>
  <si>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</si>
  <si>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</si>
  <si>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</si>
  <si>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</si>
  <si>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</si>
  <si>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</si>
  <si>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</si>
  <si>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</si>
  <si>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</si>
  <si>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</si>
  <si>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</si>
  <si>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</si>
  <si>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</si>
  <si>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</si>
  <si>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</si>
  <si>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</si>
  <si>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</si>
  <si>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</si>
  <si>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</si>
  <si>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</si>
  <si>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</si>
  <si>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</si>
  <si>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</si>
  <si>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</si>
  <si>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</si>
  <si>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</si>
  <si>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</si>
  <si>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</si>
  <si>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</si>
  <si>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</si>
  <si>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</si>
  <si>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</si>
  <si>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</si>
  <si>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</si>
  <si>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</si>
  <si>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</si>
  <si>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</si>
  <si>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</si>
  <si>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</si>
  <si>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</si>
  <si>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</si>
  <si>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</si>
  <si>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</si>
  <si>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</si>
  <si>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</si>
  <si>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</si>
  <si>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</si>
  <si>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</si>
  <si>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</si>
  <si>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</si>
  <si>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</si>
  <si>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</si>
  <si>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</si>
  <si>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</si>
  <si>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</si>
  <si>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</si>
  <si>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</si>
  <si>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</si>
  <si>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</si>
  <si>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</si>
  <si>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</si>
  <si>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</si>
  <si>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</si>
  <si>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</si>
  <si>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</si>
  <si>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</si>
  <si>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</si>
  <si>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</si>
  <si>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</si>
  <si>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</si>
  <si>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</si>
  <si>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</si>
  <si>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</si>
  <si>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</si>
  <si>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</si>
  <si>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</si>
  <si>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</si>
  <si>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</si>
  <si>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</si>
  <si>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</si>
  <si>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</si>
  <si>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</si>
  <si>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</si>
  <si>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</si>
  <si>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</si>
  <si>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</si>
  <si>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</si>
  <si>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</si>
  <si>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</si>
  <si>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</si>
  <si>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</si>
  <si>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</si>
  <si>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</si>
  <si>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</si>
  <si>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</si>
  <si>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</si>
  <si>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</si>
  <si>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</si>
  <si>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</si>
  <si>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</si>
  <si>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</si>
  <si>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</si>
  <si>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</si>
  <si>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</si>
  <si>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</si>
  <si>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</si>
  <si>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</si>
  <si>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</si>
  <si>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</si>
  <si>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</si>
  <si>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</si>
  <si>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</si>
  <si>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</si>
  <si>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</si>
  <si>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</si>
  <si>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</si>
  <si>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</si>
  <si>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</si>
  <si>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</si>
  <si>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</si>
  <si>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</si>
  <si>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</si>
  <si>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</si>
  <si>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</si>
  <si>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</si>
  <si>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</si>
  <si>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</si>
  <si>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</si>
  <si>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</si>
  <si>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</si>
  <si>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</si>
  <si>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</si>
  <si>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</si>
  <si>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</si>
  <si>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</si>
  <si>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</si>
  <si>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</si>
  <si>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</si>
  <si>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</si>
  <si>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</si>
  <si>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</si>
  <si>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</si>
  <si>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</si>
  <si>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</si>
  <si>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</si>
  <si>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</si>
  <si>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</si>
  <si>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</si>
  <si>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</si>
  <si>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</si>
  <si>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</si>
  <si>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</si>
  <si>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</si>
  <si>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</si>
  <si>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</si>
  <si>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</si>
  <si>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</si>
  <si>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</si>
  <si>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</si>
  <si>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</si>
  <si>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</si>
  <si>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</si>
  <si>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</si>
  <si>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</si>
  <si>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</si>
  <si>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</si>
  <si>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</si>
  <si>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</si>
  <si>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749ada0e-3493-487d-8a0d-151f0dee4df5</t>
  </si>
  <si>
    <t>Выключатель автоматический</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</si>
  <si>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</si>
  <si>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</si>
  <si>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</si>
  <si>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</si>
  <si>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</si>
  <si>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</si>
  <si>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c19147f3-ad57-4d40-9d2f-c13bb7041e91</t>
  </si>
  <si>
    <t>9636fe25-20bb-4995-95cf-1f05ec6dc35d</t>
  </si>
  <si>
    <t>Выключатель одноклавишный для открытой установки</t>
  </si>
  <si>
    <t>ecaa3a20-46ad-4668-8b9d-ba5fda69a834</t>
  </si>
  <si>
    <t>Розетка двухместная для открытой установки</t>
  </si>
  <si>
    <t>0a7b224f-7e9c-4888-bb01-b88ef15b5df6</t>
  </si>
  <si>
    <t>Розетка трехместная для удлинителя</t>
  </si>
  <si>
    <t>f99e380d-b767-44c3-bd86-bd1d855982c9</t>
  </si>
  <si>
    <t>Вилка штепсельная резиновая евро</t>
  </si>
  <si>
    <t>52c90e7a-4b20-402e-bcd0-b710c01c36d1</t>
  </si>
  <si>
    <t>Труба ППЛ гибкая гофрированная D20мм лёгкая с протяжкой</t>
  </si>
  <si>
    <t>Метр</t>
  </si>
  <si>
    <t>cd3ebb72-aa32-4fb7-ab6d-ba143a1eb103</t>
  </si>
  <si>
    <t>Крепеж-клипса D20мм</t>
  </si>
  <si>
    <t>1626919b-c09f-4a2c-9c10-18dab9e6e761</t>
  </si>
  <si>
    <t>Корпус металлический</t>
  </si>
  <si>
    <t>86ed57f1-5d24-4d60-b881-bcbe027b0e0a</t>
  </si>
  <si>
    <t>Изолента ПВХ 19мм синяя</t>
  </si>
  <si>
    <t>ee8fa0d0-c702-4bd4-b389-08ab66d4b40b</t>
  </si>
  <si>
    <t>Выключатель-разъединитель</t>
  </si>
  <si>
    <t>55917206-3367-4629-a85c-f61b77d8d1ad</t>
  </si>
  <si>
    <t>Изолента ПВХ серо-стальная B19мм L20м</t>
  </si>
  <si>
    <t>80c85576-4efb-4a24-b55f-5527ec2c6b2c</t>
  </si>
  <si>
    <t>Труба гофрированная c зондом ДУ50</t>
  </si>
  <si>
    <t>d7867b75-e98e-4bde-a957-95a514665951</t>
  </si>
  <si>
    <t>Зажим ответвительный изолированный</t>
  </si>
  <si>
    <t>46ec30a2-fb3d-4ed4-b5bc-aeab56e4170b</t>
  </si>
  <si>
    <t>Труба гофрированная ПНД с зондом D20мм</t>
  </si>
  <si>
    <t>5bbaa722-1657-4520-8323-ffffe863910a</t>
  </si>
  <si>
    <t>Труба ПНД гибкая гофрированная с протяжкой D25мм</t>
  </si>
  <si>
    <t>7eda01f9-0029-4840-ac11-7629ffe6b6d8</t>
  </si>
  <si>
    <t>Хомут нейлоновый для кабеля 2,5х100мм</t>
  </si>
  <si>
    <t>c530f81c-7736-4670-9b13-29b33fa98c06</t>
  </si>
  <si>
    <t>Хомут кабельный нейлоновый B4.8хL290мм</t>
  </si>
  <si>
    <t>Упаковка</t>
  </si>
  <si>
    <t>731d6851-7461-41c0-81e0-dbd9d467a336</t>
  </si>
  <si>
    <t>Трубка термоусадочная</t>
  </si>
  <si>
    <t>5948e21a-2300-4765-aa3a-134abf369e50</t>
  </si>
  <si>
    <t>98f21bb1-6293-41a2-857a-e916f0aa0a09</t>
  </si>
  <si>
    <t>7a3700d5-a061-4cbe-96d8-7e5747979263</t>
  </si>
  <si>
    <t>c4cfbd96-51e9-4062-8eca-3d891294aaeb</t>
  </si>
  <si>
    <t>DIN-рейка перфорированная 200см</t>
  </si>
  <si>
    <t>1634e2a0-b8a8-413d-b07c-5ecc1635a6cd</t>
  </si>
  <si>
    <t>Наконечник кабельный штыревой втулочный изолированный</t>
  </si>
  <si>
    <t>1775e547-56ca-4af8-9af3-55e7539de116</t>
  </si>
  <si>
    <t>cca24be0-812d-4f49-a97c-353f069b346e</t>
  </si>
  <si>
    <t>9e2c271c-91c8-42c0-bf26-97f2eda60114</t>
  </si>
  <si>
    <t>Наконечник кабельный</t>
  </si>
  <si>
    <t>a259dc1c-fca9-437e-8636-d34681252fa6</t>
  </si>
  <si>
    <t>Изолента ПВХ 19мм черная</t>
  </si>
  <si>
    <t>5db2cf67-9fc1-4517-9da1-181da6634ece</t>
  </si>
  <si>
    <t>Изолента ПВХ 19мм красная</t>
  </si>
  <si>
    <t>ba9e54df-2917-487c-9995-846a3885a659</t>
  </si>
  <si>
    <t>Изолента ПВХ 15мм</t>
  </si>
  <si>
    <t>1feb1168-d8fa-47f5-bb87-7a77fe242344</t>
  </si>
  <si>
    <t>2ff46e23-fdc1-4075-a15c-7515e40e7ab0</t>
  </si>
  <si>
    <t>Хомут кабельный нейлоновый B2.5хL150мм</t>
  </si>
  <si>
    <t>8ebf0394-392a-4110-84fd-08624e054706</t>
  </si>
  <si>
    <t>Хомут кабельный</t>
  </si>
  <si>
    <t>caff7df4-d2b7-453b-ab17-44e3a6ac8a84</t>
  </si>
  <si>
    <t>Кабель-канал 40х16мм</t>
  </si>
  <si>
    <t>7d8fdac6-3a1c-4fe7-a8f7-bc0b4ffa8cc0</t>
  </si>
  <si>
    <t>Изолента х/б 400гр</t>
  </si>
  <si>
    <t>Открытый запрос предложений в электронной форме</t>
  </si>
  <si>
    <t>42f71e89-4ac8-4bd5-917f-5792da3a607a</t>
  </si>
  <si>
    <t>2a5ce1f9-0ed9-4b1a-b377-0fd034cd06cc</t>
  </si>
  <si>
    <t>dfd35e83-59a9-11e8-8243-005056b8f04c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</si>
</sst>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4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265</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266</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264</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267</v>
      </c>
      <c r="B4" s="90"/>
      <c r="C4" s="90"/>
      <c r="D4" s="90">
        <v>157626</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IF(SUM(AH9:AH59)*100/MAX(SUM(Z10:Z56),1)&lt;50,"В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19</v>
      </c>
      <c r="D11" s="175" t="s">
        <v>194</v>
      </c>
      <c r="E11" s="176" t="s">
        <v>127</v>
      </c>
      <c r="F11" s="177" t="s">
        <v>85</v>
      </c>
      <c r="G11" s="178" t="s">
        <v>128</v>
      </c>
      <c r="H11" s="178" t="s">
        <v>128</v>
      </c>
      <c r="I11" s="179"/>
      <c r="J11" s="180" t="s">
        <v>195</v>
      </c>
      <c r="K11" s="174" t="s">
        <v>196</v>
      </c>
      <c r="L11" s="174">
        <v>54</v>
      </c>
      <c r="M11" s="174" t="s">
        <v>197</v>
      </c>
      <c r="N11" s="181">
        <v>54</v>
      </c>
      <c r="O11" s="174" t="s">
        <v>198</v>
      </c>
      <c r="P11" s="174" t="s">
        <v>199</v>
      </c>
      <c r="Q11" s="177" t="s">
        <v>200</v>
      </c>
      <c r="R11" s="182">
        <v>3658.5</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45" si="0">X11</f>
        <v>0</v>
      </c>
      <c r="AA11" s="186">
        <f t="shared" ref="AA11:AA45" si="1">W11</f>
        <v>0</v>
      </c>
      <c r="AB11" s="186">
        <f t="shared" ref="AB11:AB45" si="2">V11</f>
        <v>0</v>
      </c>
      <c r="AC11" s="187">
        <f t="shared" ref="AC11:AC45"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21</v>
      </c>
      <c r="D12" s="175" t="s">
        <v>194</v>
      </c>
      <c r="E12" s="176" t="s">
        <v>127</v>
      </c>
      <c r="F12" s="177" t="s">
        <v>85</v>
      </c>
      <c r="G12" s="178" t="s">
        <v>128</v>
      </c>
      <c r="H12" s="178" t="s">
        <v>128</v>
      </c>
      <c r="I12" s="179"/>
      <c r="J12" s="180" t="s">
        <v>195</v>
      </c>
      <c r="K12" s="174" t="s">
        <v>196</v>
      </c>
      <c r="L12" s="174">
        <v>44</v>
      </c>
      <c r="M12" s="174" t="s">
        <v>197</v>
      </c>
      <c r="N12" s="181">
        <v>44</v>
      </c>
      <c r="O12" s="174" t="s">
        <v>198</v>
      </c>
      <c r="P12" s="174" t="s">
        <v>199</v>
      </c>
      <c r="Q12" s="177" t="s">
        <v>200</v>
      </c>
      <c r="R12" s="182">
        <v>2981</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202</v>
      </c>
      <c r="B13" s="174">
        <v>3</v>
      </c>
      <c r="C13" s="174">
        <v>134</v>
      </c>
      <c r="D13" s="175" t="s">
        <v>203</v>
      </c>
      <c r="E13" s="176" t="s">
        <v>127</v>
      </c>
      <c r="F13" s="177" t="s">
        <v>85</v>
      </c>
      <c r="G13" s="178" t="s">
        <v>128</v>
      </c>
      <c r="H13" s="178" t="s">
        <v>128</v>
      </c>
      <c r="I13" s="179"/>
      <c r="J13" s="180" t="s">
        <v>195</v>
      </c>
      <c r="K13" s="174" t="s">
        <v>196</v>
      </c>
      <c r="L13" s="174">
        <v>15</v>
      </c>
      <c r="M13" s="174" t="s">
        <v>197</v>
      </c>
      <c r="N13" s="181">
        <v>15</v>
      </c>
      <c r="O13" s="174" t="s">
        <v>198</v>
      </c>
      <c r="P13" s="174" t="s">
        <v>199</v>
      </c>
      <c r="Q13" s="177" t="s">
        <v>200</v>
      </c>
      <c r="R13" s="182">
        <v>509.25</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204</v>
      </c>
      <c r="B14" s="174">
        <v>4</v>
      </c>
      <c r="C14" s="174">
        <v>55625</v>
      </c>
      <c r="D14" s="175" t="s">
        <v>205</v>
      </c>
      <c r="E14" s="176" t="s">
        <v>127</v>
      </c>
      <c r="F14" s="177" t="s">
        <v>85</v>
      </c>
      <c r="G14" s="178" t="s">
        <v>128</v>
      </c>
      <c r="H14" s="178" t="s">
        <v>128</v>
      </c>
      <c r="I14" s="179"/>
      <c r="J14" s="180" t="s">
        <v>195</v>
      </c>
      <c r="K14" s="174" t="s">
        <v>196</v>
      </c>
      <c r="L14" s="174">
        <v>40</v>
      </c>
      <c r="M14" s="174" t="s">
        <v>197</v>
      </c>
      <c r="N14" s="181">
        <v>40</v>
      </c>
      <c r="O14" s="174" t="s">
        <v>198</v>
      </c>
      <c r="P14" s="174" t="s">
        <v>199</v>
      </c>
      <c r="Q14" s="177" t="s">
        <v>200</v>
      </c>
      <c r="R14" s="182">
        <v>2334.4</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206</v>
      </c>
      <c r="B15" s="174">
        <v>5</v>
      </c>
      <c r="C15" s="174">
        <v>236</v>
      </c>
      <c r="D15" s="175" t="s">
        <v>207</v>
      </c>
      <c r="E15" s="176" t="s">
        <v>127</v>
      </c>
      <c r="F15" s="177" t="s">
        <v>85</v>
      </c>
      <c r="G15" s="178" t="s">
        <v>128</v>
      </c>
      <c r="H15" s="178" t="s">
        <v>128</v>
      </c>
      <c r="I15" s="179"/>
      <c r="J15" s="180" t="s">
        <v>195</v>
      </c>
      <c r="K15" s="174" t="s">
        <v>196</v>
      </c>
      <c r="L15" s="174">
        <v>30</v>
      </c>
      <c r="M15" s="174" t="s">
        <v>197</v>
      </c>
      <c r="N15" s="181">
        <v>30</v>
      </c>
      <c r="O15" s="174" t="s">
        <v>198</v>
      </c>
      <c r="P15" s="174" t="s">
        <v>199</v>
      </c>
      <c r="Q15" s="177" t="s">
        <v>200</v>
      </c>
      <c r="R15" s="182">
        <v>3819.6</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208</v>
      </c>
      <c r="B16" s="174">
        <v>6</v>
      </c>
      <c r="C16" s="174">
        <v>114</v>
      </c>
      <c r="D16" s="175" t="s">
        <v>209</v>
      </c>
      <c r="E16" s="176" t="s">
        <v>127</v>
      </c>
      <c r="F16" s="177" t="s">
        <v>85</v>
      </c>
      <c r="G16" s="178" t="s">
        <v>128</v>
      </c>
      <c r="H16" s="178" t="s">
        <v>128</v>
      </c>
      <c r="I16" s="179"/>
      <c r="J16" s="180" t="s">
        <v>195</v>
      </c>
      <c r="K16" s="174" t="s">
        <v>196</v>
      </c>
      <c r="L16" s="174">
        <v>50</v>
      </c>
      <c r="M16" s="174" t="s">
        <v>197</v>
      </c>
      <c r="N16" s="181">
        <v>50</v>
      </c>
      <c r="O16" s="174" t="s">
        <v>198</v>
      </c>
      <c r="P16" s="174" t="s">
        <v>199</v>
      </c>
      <c r="Q16" s="177" t="s">
        <v>200</v>
      </c>
      <c r="R16" s="182">
        <v>1200</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210</v>
      </c>
      <c r="B17" s="174">
        <v>7</v>
      </c>
      <c r="C17" s="174">
        <v>151</v>
      </c>
      <c r="D17" s="175" t="s">
        <v>211</v>
      </c>
      <c r="E17" s="176" t="s">
        <v>127</v>
      </c>
      <c r="F17" s="177" t="s">
        <v>85</v>
      </c>
      <c r="G17" s="178" t="s">
        <v>128</v>
      </c>
      <c r="H17" s="178" t="s">
        <v>128</v>
      </c>
      <c r="I17" s="179"/>
      <c r="J17" s="180" t="s">
        <v>195</v>
      </c>
      <c r="K17" s="174" t="s">
        <v>212</v>
      </c>
      <c r="L17" s="174">
        <v>100</v>
      </c>
      <c r="M17" s="174" t="s">
        <v>197</v>
      </c>
      <c r="N17" s="181">
        <v>100</v>
      </c>
      <c r="O17" s="174" t="s">
        <v>198</v>
      </c>
      <c r="P17" s="174" t="s">
        <v>199</v>
      </c>
      <c r="Q17" s="177" t="s">
        <v>200</v>
      </c>
      <c r="R17" s="182">
        <v>2083</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213</v>
      </c>
      <c r="B18" s="174">
        <v>8</v>
      </c>
      <c r="C18" s="174">
        <v>49</v>
      </c>
      <c r="D18" s="175" t="s">
        <v>214</v>
      </c>
      <c r="E18" s="176" t="s">
        <v>127</v>
      </c>
      <c r="F18" s="177" t="s">
        <v>85</v>
      </c>
      <c r="G18" s="178" t="s">
        <v>128</v>
      </c>
      <c r="H18" s="178" t="s">
        <v>128</v>
      </c>
      <c r="I18" s="179"/>
      <c r="J18" s="180" t="s">
        <v>195</v>
      </c>
      <c r="K18" s="174" t="s">
        <v>196</v>
      </c>
      <c r="L18" s="174">
        <v>100</v>
      </c>
      <c r="M18" s="174" t="s">
        <v>197</v>
      </c>
      <c r="N18" s="181">
        <v>100</v>
      </c>
      <c r="O18" s="174" t="s">
        <v>198</v>
      </c>
      <c r="P18" s="174" t="s">
        <v>199</v>
      </c>
      <c r="Q18" s="177" t="s">
        <v>200</v>
      </c>
      <c r="R18" s="182">
        <v>176</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215</v>
      </c>
      <c r="B19" s="174">
        <v>9</v>
      </c>
      <c r="C19" s="174">
        <v>122</v>
      </c>
      <c r="D19" s="175" t="s">
        <v>216</v>
      </c>
      <c r="E19" s="176" t="s">
        <v>127</v>
      </c>
      <c r="F19" s="177" t="s">
        <v>85</v>
      </c>
      <c r="G19" s="178" t="s">
        <v>128</v>
      </c>
      <c r="H19" s="178" t="s">
        <v>128</v>
      </c>
      <c r="I19" s="179"/>
      <c r="J19" s="180" t="s">
        <v>195</v>
      </c>
      <c r="K19" s="174" t="s">
        <v>196</v>
      </c>
      <c r="L19" s="174">
        <v>12</v>
      </c>
      <c r="M19" s="174" t="s">
        <v>197</v>
      </c>
      <c r="N19" s="181">
        <v>12</v>
      </c>
      <c r="O19" s="174" t="s">
        <v>198</v>
      </c>
      <c r="P19" s="174" t="s">
        <v>199</v>
      </c>
      <c r="Q19" s="177" t="s">
        <v>200</v>
      </c>
      <c r="R19" s="182">
        <v>16202.76</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217</v>
      </c>
      <c r="B20" s="174">
        <v>10</v>
      </c>
      <c r="C20" s="174">
        <v>5</v>
      </c>
      <c r="D20" s="175" t="s">
        <v>218</v>
      </c>
      <c r="E20" s="176" t="s">
        <v>85</v>
      </c>
      <c r="F20" s="177" t="s">
        <v>85</v>
      </c>
      <c r="G20" s="178" t="s">
        <v>128</v>
      </c>
      <c r="H20" s="178" t="s">
        <v>128</v>
      </c>
      <c r="I20" s="179"/>
      <c r="J20" s="180" t="s">
        <v>195</v>
      </c>
      <c r="K20" s="174" t="s">
        <v>196</v>
      </c>
      <c r="L20" s="174">
        <v>50</v>
      </c>
      <c r="M20" s="174" t="s">
        <v>197</v>
      </c>
      <c r="N20" s="181">
        <v>50</v>
      </c>
      <c r="O20" s="174" t="s">
        <v>198</v>
      </c>
      <c r="P20" s="174" t="s">
        <v>199</v>
      </c>
      <c r="Q20" s="177" t="s">
        <v>200</v>
      </c>
      <c r="R20" s="182">
        <v>1929</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219</v>
      </c>
      <c r="B21" s="174">
        <v>11</v>
      </c>
      <c r="C21" s="174">
        <v>4</v>
      </c>
      <c r="D21" s="175" t="s">
        <v>220</v>
      </c>
      <c r="E21" s="176" t="s">
        <v>127</v>
      </c>
      <c r="F21" s="177" t="s">
        <v>85</v>
      </c>
      <c r="G21" s="178" t="s">
        <v>128</v>
      </c>
      <c r="H21" s="178" t="s">
        <v>128</v>
      </c>
      <c r="I21" s="179"/>
      <c r="J21" s="180" t="s">
        <v>195</v>
      </c>
      <c r="K21" s="174" t="s">
        <v>196</v>
      </c>
      <c r="L21" s="174">
        <v>2</v>
      </c>
      <c r="M21" s="174" t="s">
        <v>197</v>
      </c>
      <c r="N21" s="181">
        <v>2</v>
      </c>
      <c r="O21" s="174" t="s">
        <v>198</v>
      </c>
      <c r="P21" s="174" t="s">
        <v>199</v>
      </c>
      <c r="Q21" s="177" t="s">
        <v>200</v>
      </c>
      <c r="R21" s="182">
        <v>1989.02</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221</v>
      </c>
      <c r="B22" s="174">
        <v>12</v>
      </c>
      <c r="C22" s="174">
        <v>81</v>
      </c>
      <c r="D22" s="175" t="s">
        <v>222</v>
      </c>
      <c r="E22" s="176" t="s">
        <v>85</v>
      </c>
      <c r="F22" s="177" t="s">
        <v>85</v>
      </c>
      <c r="G22" s="178" t="s">
        <v>128</v>
      </c>
      <c r="H22" s="178" t="s">
        <v>128</v>
      </c>
      <c r="I22" s="179"/>
      <c r="J22" s="180" t="s">
        <v>195</v>
      </c>
      <c r="K22" s="174" t="s">
        <v>196</v>
      </c>
      <c r="L22" s="174">
        <v>36</v>
      </c>
      <c r="M22" s="174" t="s">
        <v>197</v>
      </c>
      <c r="N22" s="181">
        <v>36</v>
      </c>
      <c r="O22" s="174" t="s">
        <v>198</v>
      </c>
      <c r="P22" s="174" t="s">
        <v>199</v>
      </c>
      <c r="Q22" s="177" t="s">
        <v>200</v>
      </c>
      <c r="R22" s="182">
        <v>1388.88</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223</v>
      </c>
      <c r="B23" s="174">
        <v>13</v>
      </c>
      <c r="C23" s="174">
        <v>11</v>
      </c>
      <c r="D23" s="175" t="s">
        <v>224</v>
      </c>
      <c r="E23" s="176" t="s">
        <v>127</v>
      </c>
      <c r="F23" s="177" t="s">
        <v>85</v>
      </c>
      <c r="G23" s="178" t="s">
        <v>128</v>
      </c>
      <c r="H23" s="178" t="s">
        <v>128</v>
      </c>
      <c r="I23" s="179"/>
      <c r="J23" s="180" t="s">
        <v>195</v>
      </c>
      <c r="K23" s="174" t="s">
        <v>212</v>
      </c>
      <c r="L23" s="174">
        <v>400</v>
      </c>
      <c r="M23" s="174" t="s">
        <v>197</v>
      </c>
      <c r="N23" s="181">
        <v>400</v>
      </c>
      <c r="O23" s="174" t="s">
        <v>198</v>
      </c>
      <c r="P23" s="174" t="s">
        <v>199</v>
      </c>
      <c r="Q23" s="177" t="s">
        <v>200</v>
      </c>
      <c r="R23" s="182">
        <v>21816</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225</v>
      </c>
      <c r="B24" s="174">
        <v>14</v>
      </c>
      <c r="C24" s="174">
        <v>87</v>
      </c>
      <c r="D24" s="175" t="s">
        <v>226</v>
      </c>
      <c r="E24" s="176" t="s">
        <v>127</v>
      </c>
      <c r="F24" s="177" t="s">
        <v>85</v>
      </c>
      <c r="G24" s="178" t="s">
        <v>128</v>
      </c>
      <c r="H24" s="178" t="s">
        <v>128</v>
      </c>
      <c r="I24" s="179"/>
      <c r="J24" s="180" t="s">
        <v>195</v>
      </c>
      <c r="K24" s="174" t="s">
        <v>196</v>
      </c>
      <c r="L24" s="174">
        <v>30</v>
      </c>
      <c r="M24" s="174" t="s">
        <v>197</v>
      </c>
      <c r="N24" s="181">
        <v>30</v>
      </c>
      <c r="O24" s="174" t="s">
        <v>198</v>
      </c>
      <c r="P24" s="174" t="s">
        <v>199</v>
      </c>
      <c r="Q24" s="177" t="s">
        <v>200</v>
      </c>
      <c r="R24" s="182">
        <v>3328.5</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227</v>
      </c>
      <c r="B25" s="174">
        <v>15</v>
      </c>
      <c r="C25" s="174">
        <v>6</v>
      </c>
      <c r="D25" s="175" t="s">
        <v>228</v>
      </c>
      <c r="E25" s="176" t="s">
        <v>127</v>
      </c>
      <c r="F25" s="177" t="s">
        <v>85</v>
      </c>
      <c r="G25" s="178" t="s">
        <v>128</v>
      </c>
      <c r="H25" s="178" t="s">
        <v>128</v>
      </c>
      <c r="I25" s="179"/>
      <c r="J25" s="180" t="s">
        <v>195</v>
      </c>
      <c r="K25" s="174" t="s">
        <v>212</v>
      </c>
      <c r="L25" s="174">
        <v>500</v>
      </c>
      <c r="M25" s="174" t="s">
        <v>197</v>
      </c>
      <c r="N25" s="181">
        <v>500</v>
      </c>
      <c r="O25" s="174" t="s">
        <v>198</v>
      </c>
      <c r="P25" s="174" t="s">
        <v>199</v>
      </c>
      <c r="Q25" s="177" t="s">
        <v>200</v>
      </c>
      <c r="R25" s="182">
        <v>5360</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45">
      <c r="A26" s="174" t="s">
        <v>229</v>
      </c>
      <c r="B26" s="174">
        <v>16</v>
      </c>
      <c r="C26" s="174">
        <v>127</v>
      </c>
      <c r="D26" s="175" t="s">
        <v>230</v>
      </c>
      <c r="E26" s="176" t="s">
        <v>127</v>
      </c>
      <c r="F26" s="177" t="s">
        <v>85</v>
      </c>
      <c r="G26" s="178" t="s">
        <v>128</v>
      </c>
      <c r="H26" s="178" t="s">
        <v>128</v>
      </c>
      <c r="I26" s="179"/>
      <c r="J26" s="180" t="s">
        <v>195</v>
      </c>
      <c r="K26" s="174" t="s">
        <v>212</v>
      </c>
      <c r="L26" s="174">
        <v>500</v>
      </c>
      <c r="M26" s="174" t="s">
        <v>197</v>
      </c>
      <c r="N26" s="181">
        <v>500</v>
      </c>
      <c r="O26" s="174" t="s">
        <v>198</v>
      </c>
      <c r="P26" s="174" t="s">
        <v>199</v>
      </c>
      <c r="Q26" s="177" t="s">
        <v>200</v>
      </c>
      <c r="R26" s="182">
        <v>7370</v>
      </c>
      <c r="S26" s="183">
        <v>0</v>
      </c>
      <c r="T26" s="184" t="s">
        <v>116</v>
      </c>
      <c r="U26" s="182">
        <v>0</v>
      </c>
      <c r="V26" s="185">
        <f>ROUND(ROUND(S26,2)*ROUND(L26,3),2)</f>
        <v>0</v>
      </c>
      <c r="W26" s="185">
        <f>ROUND(V26*IF(UPPER(T26)="18%",18,1)*IF(UPPER(T26)="10%",10,1)*IF(UPPER(T26)="НДС не облагается",0,1)/100,2)</f>
        <v>0</v>
      </c>
      <c r="X26" s="185">
        <f>ROUND(W26+V26,2)</f>
        <v>0</v>
      </c>
      <c r="Y26" s="186">
        <f>IF(S26&gt;IF(U26=0,S26,U26),1,0)</f>
        <v>0</v>
      </c>
      <c r="Z26" s="186">
        <f t="shared" si="0"/>
        <v>0</v>
      </c>
      <c r="AA26" s="186">
        <f t="shared" si="1"/>
        <v>0</v>
      </c>
      <c r="AB26" s="186">
        <f t="shared" si="2"/>
        <v>0</v>
      </c>
      <c r="AC26" s="187">
        <f t="shared" si="3"/>
        <v>1</v>
      </c>
      <c r="AD26" s="187">
        <f>IF(AND(E26="Да",OR(AND(F26 = "Да",ISBLANK(G26)),AND(F26 = "Да", G26 = "В соответствии с техническим заданием"),AND(F26 = "Нет",NOT(G26 = "В соответствии с техническим заданием")))),1,0)</f>
        <v>0</v>
      </c>
      <c r="AE26" s="188">
        <f>IF(AND(E26="Да",OR(AND(F26 = "Да",ISBLANK(H26)),AND(F26 = "Да", H26 = "В соответствии с техническим заданием"),AND(F26 = "Нет",NOT(H26 = "В соответствии с техническим заданием")))),1,0)</f>
        <v>0</v>
      </c>
      <c r="AF26" s="188">
        <f>IF(OR(AND(E26="Нет",F26="Нет"),AND(E26="Да",F26="Нет"),AND(E26="Да",F26="Да")),0,1)</f>
        <v>0</v>
      </c>
      <c r="AG26" s="188">
        <f>IF(AND(Q26="Россия"),1,0)</f>
        <v>0</v>
      </c>
      <c r="AH26" s="188">
        <f>Z26*AG26</f>
        <v>0</v>
      </c>
      <c r="AI26" s="73" t="s">
        <v>105</v>
      </c>
    </row>
    <row r="27" spans="1:35" ht="50.1" customHeight="1" x14ac:dyDescent="0.45">
      <c r="A27" s="174" t="s">
        <v>231</v>
      </c>
      <c r="B27" s="174">
        <v>17</v>
      </c>
      <c r="C27" s="174">
        <v>32</v>
      </c>
      <c r="D27" s="175" t="s">
        <v>232</v>
      </c>
      <c r="E27" s="176" t="s">
        <v>85</v>
      </c>
      <c r="F27" s="177" t="s">
        <v>85</v>
      </c>
      <c r="G27" s="178" t="s">
        <v>128</v>
      </c>
      <c r="H27" s="178" t="s">
        <v>128</v>
      </c>
      <c r="I27" s="179"/>
      <c r="J27" s="180" t="s">
        <v>195</v>
      </c>
      <c r="K27" s="174" t="s">
        <v>196</v>
      </c>
      <c r="L27" s="174">
        <v>10</v>
      </c>
      <c r="M27" s="174" t="s">
        <v>197</v>
      </c>
      <c r="N27" s="181">
        <v>10</v>
      </c>
      <c r="O27" s="174" t="s">
        <v>198</v>
      </c>
      <c r="P27" s="174" t="s">
        <v>199</v>
      </c>
      <c r="Q27" s="177" t="s">
        <v>200</v>
      </c>
      <c r="R27" s="182">
        <v>197.5</v>
      </c>
      <c r="S27" s="183">
        <v>0</v>
      </c>
      <c r="T27" s="184" t="s">
        <v>116</v>
      </c>
      <c r="U27" s="182">
        <v>0</v>
      </c>
      <c r="V27" s="185">
        <f>ROUND(ROUND(S27,2)*ROUND(L27,3),2)</f>
        <v>0</v>
      </c>
      <c r="W27" s="185">
        <f>ROUND(V27*IF(UPPER(T27)="18%",18,1)*IF(UPPER(T27)="10%",10,1)*IF(UPPER(T27)="НДС не облагается",0,1)/100,2)</f>
        <v>0</v>
      </c>
      <c r="X27" s="185">
        <f>ROUND(W27+V27,2)</f>
        <v>0</v>
      </c>
      <c r="Y27" s="186">
        <f>IF(S27&gt;IF(U27=0,S27,U27),1,0)</f>
        <v>0</v>
      </c>
      <c r="Z27" s="186">
        <f t="shared" si="0"/>
        <v>0</v>
      </c>
      <c r="AA27" s="186">
        <f t="shared" si="1"/>
        <v>0</v>
      </c>
      <c r="AB27" s="186">
        <f t="shared" si="2"/>
        <v>0</v>
      </c>
      <c r="AC27" s="187">
        <f t="shared" si="3"/>
        <v>1</v>
      </c>
      <c r="AD27" s="187">
        <f>IF(AND(E27="Да",OR(AND(F27 = "Да",ISBLANK(G27)),AND(F27 = "Да", G27 = "В соответствии с техническим заданием"),AND(F27 = "Нет",NOT(G27 = "В соответствии с техническим заданием")))),1,0)</f>
        <v>0</v>
      </c>
      <c r="AE27" s="188">
        <f>IF(AND(E27="Да",OR(AND(F27 = "Да",ISBLANK(H27)),AND(F27 = "Да", H27 = "В соответствии с техническим заданием"),AND(F27 = "Нет",NOT(H27 = "В соответствии с техническим заданием")))),1,0)</f>
        <v>0</v>
      </c>
      <c r="AF27" s="188">
        <f>IF(OR(AND(E27="Нет",F27="Нет"),AND(E27="Да",F27="Нет"),AND(E27="Да",F27="Да")),0,1)</f>
        <v>0</v>
      </c>
      <c r="AG27" s="188">
        <f>IF(AND(Q27="Россия"),1,0)</f>
        <v>0</v>
      </c>
      <c r="AH27" s="188">
        <f>Z27*AG27</f>
        <v>0</v>
      </c>
      <c r="AI27" s="73" t="s">
        <v>105</v>
      </c>
    </row>
    <row r="28" spans="1:35" ht="50.1" customHeight="1" x14ac:dyDescent="0.45">
      <c r="A28" s="174" t="s">
        <v>233</v>
      </c>
      <c r="B28" s="174">
        <v>18</v>
      </c>
      <c r="C28" s="174">
        <v>119</v>
      </c>
      <c r="D28" s="175" t="s">
        <v>234</v>
      </c>
      <c r="E28" s="176" t="s">
        <v>85</v>
      </c>
      <c r="F28" s="177" t="s">
        <v>85</v>
      </c>
      <c r="G28" s="178" t="s">
        <v>128</v>
      </c>
      <c r="H28" s="178" t="s">
        <v>128</v>
      </c>
      <c r="I28" s="179"/>
      <c r="J28" s="180" t="s">
        <v>195</v>
      </c>
      <c r="K28" s="174" t="s">
        <v>235</v>
      </c>
      <c r="L28" s="174">
        <v>20</v>
      </c>
      <c r="M28" s="174" t="s">
        <v>197</v>
      </c>
      <c r="N28" s="181">
        <v>20</v>
      </c>
      <c r="O28" s="174" t="s">
        <v>198</v>
      </c>
      <c r="P28" s="174" t="s">
        <v>199</v>
      </c>
      <c r="Q28" s="177" t="s">
        <v>200</v>
      </c>
      <c r="R28" s="182">
        <v>2774.2</v>
      </c>
      <c r="S28" s="183">
        <v>0</v>
      </c>
      <c r="T28" s="184" t="s">
        <v>116</v>
      </c>
      <c r="U28" s="182">
        <v>0</v>
      </c>
      <c r="V28" s="185">
        <f>ROUND(ROUND(S28,2)*ROUND(L28,3),2)</f>
        <v>0</v>
      </c>
      <c r="W28" s="185">
        <f>ROUND(V28*IF(UPPER(T28)="18%",18,1)*IF(UPPER(T28)="10%",10,1)*IF(UPPER(T28)="НДС не облагается",0,1)/100,2)</f>
        <v>0</v>
      </c>
      <c r="X28" s="185">
        <f>ROUND(W28+V28,2)</f>
        <v>0</v>
      </c>
      <c r="Y28" s="186">
        <f>IF(S28&gt;IF(U28=0,S28,U28),1,0)</f>
        <v>0</v>
      </c>
      <c r="Z28" s="186">
        <f t="shared" si="0"/>
        <v>0</v>
      </c>
      <c r="AA28" s="186">
        <f t="shared" si="1"/>
        <v>0</v>
      </c>
      <c r="AB28" s="186">
        <f t="shared" si="2"/>
        <v>0</v>
      </c>
      <c r="AC28" s="187">
        <f t="shared" si="3"/>
        <v>1</v>
      </c>
      <c r="AD28" s="187">
        <f>IF(AND(E28="Да",OR(AND(F28 = "Да",ISBLANK(G28)),AND(F28 = "Да", G28 = "В соответствии с техническим заданием"),AND(F28 = "Нет",NOT(G28 = "В соответствии с техническим заданием")))),1,0)</f>
        <v>0</v>
      </c>
      <c r="AE28" s="188">
        <f>IF(AND(E28="Да",OR(AND(F28 = "Да",ISBLANK(H28)),AND(F28 = "Да", H28 = "В соответствии с техническим заданием"),AND(F28 = "Нет",NOT(H28 = "В соответствии с техническим заданием")))),1,0)</f>
        <v>0</v>
      </c>
      <c r="AF28" s="188">
        <f>IF(OR(AND(E28="Нет",F28="Нет"),AND(E28="Да",F28="Нет"),AND(E28="Да",F28="Да")),0,1)</f>
        <v>0</v>
      </c>
      <c r="AG28" s="188">
        <f>IF(AND(Q28="Россия"),1,0)</f>
        <v>0</v>
      </c>
      <c r="AH28" s="188">
        <f>Z28*AG28</f>
        <v>0</v>
      </c>
      <c r="AI28" s="73" t="s">
        <v>105</v>
      </c>
    </row>
    <row r="29" spans="1:35" ht="50.1" customHeight="1" x14ac:dyDescent="0.45">
      <c r="A29" s="174" t="s">
        <v>236</v>
      </c>
      <c r="B29" s="174">
        <v>19</v>
      </c>
      <c r="C29" s="174">
        <v>52443</v>
      </c>
      <c r="D29" s="175" t="s">
        <v>237</v>
      </c>
      <c r="E29" s="176" t="s">
        <v>127</v>
      </c>
      <c r="F29" s="177" t="s">
        <v>85</v>
      </c>
      <c r="G29" s="178" t="s">
        <v>128</v>
      </c>
      <c r="H29" s="178" t="s">
        <v>128</v>
      </c>
      <c r="I29" s="179"/>
      <c r="J29" s="180" t="s">
        <v>195</v>
      </c>
      <c r="K29" s="174" t="s">
        <v>196</v>
      </c>
      <c r="L29" s="174">
        <v>30</v>
      </c>
      <c r="M29" s="174" t="s">
        <v>197</v>
      </c>
      <c r="N29" s="181">
        <v>30</v>
      </c>
      <c r="O29" s="174" t="s">
        <v>198</v>
      </c>
      <c r="P29" s="174" t="s">
        <v>199</v>
      </c>
      <c r="Q29" s="177" t="s">
        <v>200</v>
      </c>
      <c r="R29" s="182">
        <v>13352.4</v>
      </c>
      <c r="S29" s="183">
        <v>0</v>
      </c>
      <c r="T29" s="184" t="s">
        <v>116</v>
      </c>
      <c r="U29" s="182">
        <v>0</v>
      </c>
      <c r="V29" s="185">
        <f>ROUND(ROUND(S29,2)*ROUND(L29,3),2)</f>
        <v>0</v>
      </c>
      <c r="W29" s="185">
        <f>ROUND(V29*IF(UPPER(T29)="18%",18,1)*IF(UPPER(T29)="10%",10,1)*IF(UPPER(T29)="НДС не облагается",0,1)/100,2)</f>
        <v>0</v>
      </c>
      <c r="X29" s="185">
        <f>ROUND(W29+V29,2)</f>
        <v>0</v>
      </c>
      <c r="Y29" s="186">
        <f>IF(S29&gt;IF(U29=0,S29,U29),1,0)</f>
        <v>0</v>
      </c>
      <c r="Z29" s="186">
        <f t="shared" si="0"/>
        <v>0</v>
      </c>
      <c r="AA29" s="186">
        <f t="shared" si="1"/>
        <v>0</v>
      </c>
      <c r="AB29" s="186">
        <f t="shared" si="2"/>
        <v>0</v>
      </c>
      <c r="AC29" s="187">
        <f t="shared" si="3"/>
        <v>1</v>
      </c>
      <c r="AD29" s="187">
        <f>IF(AND(E29="Да",OR(AND(F29 = "Да",ISBLANK(G29)),AND(F29 = "Да", G29 = "В соответствии с техническим заданием"),AND(F29 = "Нет",NOT(G29 = "В соответствии с техническим заданием")))),1,0)</f>
        <v>0</v>
      </c>
      <c r="AE29" s="188">
        <f>IF(AND(E29="Да",OR(AND(F29 = "Да",ISBLANK(H29)),AND(F29 = "Да", H29 = "В соответствии с техническим заданием"),AND(F29 = "Нет",NOT(H29 = "В соответствии с техническим заданием")))),1,0)</f>
        <v>0</v>
      </c>
      <c r="AF29" s="188">
        <f>IF(OR(AND(E29="Нет",F29="Нет"),AND(E29="Да",F29="Нет"),AND(E29="Да",F29="Да")),0,1)</f>
        <v>0</v>
      </c>
      <c r="AG29" s="188">
        <f>IF(AND(Q29="Россия"),1,0)</f>
        <v>0</v>
      </c>
      <c r="AH29" s="188">
        <f>Z29*AG29</f>
        <v>0</v>
      </c>
      <c r="AI29" s="73" t="s">
        <v>105</v>
      </c>
    </row>
    <row r="30" spans="1:35" ht="50.1" customHeight="1" x14ac:dyDescent="0.45">
      <c r="A30" s="174" t="s">
        <v>238</v>
      </c>
      <c r="B30" s="174">
        <v>20</v>
      </c>
      <c r="C30" s="174">
        <v>52444</v>
      </c>
      <c r="D30" s="175" t="s">
        <v>237</v>
      </c>
      <c r="E30" s="176" t="s">
        <v>127</v>
      </c>
      <c r="F30" s="177" t="s">
        <v>85</v>
      </c>
      <c r="G30" s="178" t="s">
        <v>128</v>
      </c>
      <c r="H30" s="178" t="s">
        <v>128</v>
      </c>
      <c r="I30" s="179"/>
      <c r="J30" s="180" t="s">
        <v>195</v>
      </c>
      <c r="K30" s="174" t="s">
        <v>196</v>
      </c>
      <c r="L30" s="174">
        <v>40</v>
      </c>
      <c r="M30" s="174" t="s">
        <v>197</v>
      </c>
      <c r="N30" s="181">
        <v>40</v>
      </c>
      <c r="O30" s="174" t="s">
        <v>198</v>
      </c>
      <c r="P30" s="174" t="s">
        <v>199</v>
      </c>
      <c r="Q30" s="177" t="s">
        <v>200</v>
      </c>
      <c r="R30" s="182">
        <v>23887.200000000001</v>
      </c>
      <c r="S30" s="183">
        <v>0</v>
      </c>
      <c r="T30" s="184" t="s">
        <v>116</v>
      </c>
      <c r="U30" s="182">
        <v>0</v>
      </c>
      <c r="V30" s="185">
        <f>ROUND(ROUND(S30,2)*ROUND(L30,3),2)</f>
        <v>0</v>
      </c>
      <c r="W30" s="185">
        <f>ROUND(V30*IF(UPPER(T30)="18%",18,1)*IF(UPPER(T30)="10%",10,1)*IF(UPPER(T30)="НДС не облагается",0,1)/100,2)</f>
        <v>0</v>
      </c>
      <c r="X30" s="185">
        <f>ROUND(W30+V30,2)</f>
        <v>0</v>
      </c>
      <c r="Y30" s="186">
        <f>IF(S30&gt;IF(U30=0,S30,U30),1,0)</f>
        <v>0</v>
      </c>
      <c r="Z30" s="186">
        <f t="shared" si="0"/>
        <v>0</v>
      </c>
      <c r="AA30" s="186">
        <f t="shared" si="1"/>
        <v>0</v>
      </c>
      <c r="AB30" s="186">
        <f t="shared" si="2"/>
        <v>0</v>
      </c>
      <c r="AC30" s="187">
        <f t="shared" si="3"/>
        <v>1</v>
      </c>
      <c r="AD30" s="187">
        <f>IF(AND(E30="Да",OR(AND(F30 = "Да",ISBLANK(G30)),AND(F30 = "Да", G30 = "В соответствии с техническим заданием"),AND(F30 = "Нет",NOT(G30 = "В соответствии с техническим заданием")))),1,0)</f>
        <v>0</v>
      </c>
      <c r="AE30" s="188">
        <f>IF(AND(E30="Да",OR(AND(F30 = "Да",ISBLANK(H30)),AND(F30 = "Да", H30 = "В соответствии с техническим заданием"),AND(F30 = "Нет",NOT(H30 = "В соответствии с техническим заданием")))),1,0)</f>
        <v>0</v>
      </c>
      <c r="AF30" s="188">
        <f>IF(OR(AND(E30="Нет",F30="Нет"),AND(E30="Да",F30="Нет"),AND(E30="Да",F30="Да")),0,1)</f>
        <v>0</v>
      </c>
      <c r="AG30" s="188">
        <f>IF(AND(Q30="Россия"),1,0)</f>
        <v>0</v>
      </c>
      <c r="AH30" s="188">
        <f>Z30*AG30</f>
        <v>0</v>
      </c>
      <c r="AI30" s="73" t="s">
        <v>105</v>
      </c>
    </row>
    <row r="31" spans="1:35" ht="50.1" customHeight="1" x14ac:dyDescent="0.45">
      <c r="A31" s="174" t="s">
        <v>239</v>
      </c>
      <c r="B31" s="174">
        <v>21</v>
      </c>
      <c r="C31" s="174">
        <v>180</v>
      </c>
      <c r="D31" s="175" t="s">
        <v>194</v>
      </c>
      <c r="E31" s="176" t="s">
        <v>127</v>
      </c>
      <c r="F31" s="177" t="s">
        <v>85</v>
      </c>
      <c r="G31" s="178" t="s">
        <v>128</v>
      </c>
      <c r="H31" s="178" t="s">
        <v>128</v>
      </c>
      <c r="I31" s="179"/>
      <c r="J31" s="180" t="s">
        <v>195</v>
      </c>
      <c r="K31" s="174" t="s">
        <v>196</v>
      </c>
      <c r="L31" s="174">
        <v>40</v>
      </c>
      <c r="M31" s="174" t="s">
        <v>197</v>
      </c>
      <c r="N31" s="181">
        <v>40</v>
      </c>
      <c r="O31" s="174" t="s">
        <v>198</v>
      </c>
      <c r="P31" s="174" t="s">
        <v>199</v>
      </c>
      <c r="Q31" s="177" t="s">
        <v>200</v>
      </c>
      <c r="R31" s="182">
        <v>18849.599999999999</v>
      </c>
      <c r="S31" s="183">
        <v>0</v>
      </c>
      <c r="T31" s="184" t="s">
        <v>116</v>
      </c>
      <c r="U31" s="182">
        <v>0</v>
      </c>
      <c r="V31" s="185">
        <f>ROUND(ROUND(S31,2)*ROUND(L31,3),2)</f>
        <v>0</v>
      </c>
      <c r="W31" s="185">
        <f>ROUND(V31*IF(UPPER(T31)="18%",18,1)*IF(UPPER(T31)="10%",10,1)*IF(UPPER(T31)="НДС не облагается",0,1)/100,2)</f>
        <v>0</v>
      </c>
      <c r="X31" s="185">
        <f>ROUND(W31+V31,2)</f>
        <v>0</v>
      </c>
      <c r="Y31" s="186">
        <f>IF(S31&gt;IF(U31=0,S31,U31),1,0)</f>
        <v>0</v>
      </c>
      <c r="Z31" s="186">
        <f t="shared" si="0"/>
        <v>0</v>
      </c>
      <c r="AA31" s="186">
        <f t="shared" si="1"/>
        <v>0</v>
      </c>
      <c r="AB31" s="186">
        <f t="shared" si="2"/>
        <v>0</v>
      </c>
      <c r="AC31" s="187">
        <f t="shared" si="3"/>
        <v>1</v>
      </c>
      <c r="AD31" s="187">
        <f>IF(AND(E31="Да",OR(AND(F31 = "Да",ISBLANK(G31)),AND(F31 = "Да", G31 = "В соответствии с техническим заданием"),AND(F31 = "Нет",NOT(G31 = "В соответствии с техническим заданием")))),1,0)</f>
        <v>0</v>
      </c>
      <c r="AE31" s="188">
        <f>IF(AND(E31="Да",OR(AND(F31 = "Да",ISBLANK(H31)),AND(F31 = "Да", H31 = "В соответствии с техническим заданием"),AND(F31 = "Нет",NOT(H31 = "В соответствии с техническим заданием")))),1,0)</f>
        <v>0</v>
      </c>
      <c r="AF31" s="188">
        <f>IF(OR(AND(E31="Нет",F31="Нет"),AND(E31="Да",F31="Нет"),AND(E31="Да",F31="Да")),0,1)</f>
        <v>0</v>
      </c>
      <c r="AG31" s="188">
        <f>IF(AND(Q31="Россия"),1,0)</f>
        <v>0</v>
      </c>
      <c r="AH31" s="188">
        <f>Z31*AG31</f>
        <v>0</v>
      </c>
      <c r="AI31" s="73" t="s">
        <v>105</v>
      </c>
    </row>
    <row r="32" spans="1:35" ht="50.1" customHeight="1" x14ac:dyDescent="0.45">
      <c r="A32" s="174" t="s">
        <v>240</v>
      </c>
      <c r="B32" s="174">
        <v>22</v>
      </c>
      <c r="C32" s="174">
        <v>33</v>
      </c>
      <c r="D32" s="175" t="s">
        <v>194</v>
      </c>
      <c r="E32" s="176" t="s">
        <v>127</v>
      </c>
      <c r="F32" s="177" t="s">
        <v>85</v>
      </c>
      <c r="G32" s="178" t="s">
        <v>128</v>
      </c>
      <c r="H32" s="178" t="s">
        <v>128</v>
      </c>
      <c r="I32" s="179"/>
      <c r="J32" s="180" t="s">
        <v>195</v>
      </c>
      <c r="K32" s="174" t="s">
        <v>196</v>
      </c>
      <c r="L32" s="174">
        <v>20</v>
      </c>
      <c r="M32" s="174" t="s">
        <v>197</v>
      </c>
      <c r="N32" s="181">
        <v>20</v>
      </c>
      <c r="O32" s="174" t="s">
        <v>198</v>
      </c>
      <c r="P32" s="174" t="s">
        <v>199</v>
      </c>
      <c r="Q32" s="177" t="s">
        <v>200</v>
      </c>
      <c r="R32" s="182">
        <v>10460.200000000001</v>
      </c>
      <c r="S32" s="183">
        <v>0</v>
      </c>
      <c r="T32" s="184" t="s">
        <v>116</v>
      </c>
      <c r="U32" s="182">
        <v>0</v>
      </c>
      <c r="V32" s="185">
        <f>ROUND(ROUND(S32,2)*ROUND(L32,3),2)</f>
        <v>0</v>
      </c>
      <c r="W32" s="185">
        <f>ROUND(V32*IF(UPPER(T32)="18%",18,1)*IF(UPPER(T32)="10%",10,1)*IF(UPPER(T32)="НДС не облагается",0,1)/100,2)</f>
        <v>0</v>
      </c>
      <c r="X32" s="185">
        <f>ROUND(W32+V32,2)</f>
        <v>0</v>
      </c>
      <c r="Y32" s="186">
        <f>IF(S32&gt;IF(U32=0,S32,U32),1,0)</f>
        <v>0</v>
      </c>
      <c r="Z32" s="186">
        <f t="shared" si="0"/>
        <v>0</v>
      </c>
      <c r="AA32" s="186">
        <f t="shared" si="1"/>
        <v>0</v>
      </c>
      <c r="AB32" s="186">
        <f t="shared" si="2"/>
        <v>0</v>
      </c>
      <c r="AC32" s="187">
        <f t="shared" si="3"/>
        <v>1</v>
      </c>
      <c r="AD32" s="187">
        <f>IF(AND(E32="Да",OR(AND(F32 = "Да",ISBLANK(G32)),AND(F32 = "Да", G32 = "В соответствии с техническим заданием"),AND(F32 = "Нет",NOT(G32 = "В соответствии с техническим заданием")))),1,0)</f>
        <v>0</v>
      </c>
      <c r="AE32" s="188">
        <f>IF(AND(E32="Да",OR(AND(F32 = "Да",ISBLANK(H32)),AND(F32 = "Да", H32 = "В соответствии с техническим заданием"),AND(F32 = "Нет",NOT(H32 = "В соответствии с техническим заданием")))),1,0)</f>
        <v>0</v>
      </c>
      <c r="AF32" s="188">
        <f>IF(OR(AND(E32="Нет",F32="Нет"),AND(E32="Да",F32="Нет"),AND(E32="Да",F32="Да")),0,1)</f>
        <v>0</v>
      </c>
      <c r="AG32" s="188">
        <f>IF(AND(Q32="Россия"),1,0)</f>
        <v>0</v>
      </c>
      <c r="AH32" s="188">
        <f>Z32*AG32</f>
        <v>0</v>
      </c>
      <c r="AI32" s="73" t="s">
        <v>105</v>
      </c>
    </row>
    <row r="33" spans="1:35" ht="50.1" customHeight="1" x14ac:dyDescent="0.45">
      <c r="A33" s="174" t="s">
        <v>241</v>
      </c>
      <c r="B33" s="174">
        <v>23</v>
      </c>
      <c r="C33" s="174">
        <v>168</v>
      </c>
      <c r="D33" s="175" t="s">
        <v>242</v>
      </c>
      <c r="E33" s="176" t="s">
        <v>85</v>
      </c>
      <c r="F33" s="177" t="s">
        <v>85</v>
      </c>
      <c r="G33" s="178" t="s">
        <v>128</v>
      </c>
      <c r="H33" s="178" t="s">
        <v>128</v>
      </c>
      <c r="I33" s="179"/>
      <c r="J33" s="180" t="s">
        <v>195</v>
      </c>
      <c r="K33" s="174" t="s">
        <v>212</v>
      </c>
      <c r="L33" s="174">
        <v>2</v>
      </c>
      <c r="M33" s="174" t="s">
        <v>197</v>
      </c>
      <c r="N33" s="181">
        <v>2</v>
      </c>
      <c r="O33" s="174" t="s">
        <v>198</v>
      </c>
      <c r="P33" s="174" t="s">
        <v>199</v>
      </c>
      <c r="Q33" s="177" t="s">
        <v>200</v>
      </c>
      <c r="R33" s="182">
        <v>163.69999999999999</v>
      </c>
      <c r="S33" s="183">
        <v>0</v>
      </c>
      <c r="T33" s="184" t="s">
        <v>116</v>
      </c>
      <c r="U33" s="182">
        <v>0</v>
      </c>
      <c r="V33" s="185">
        <f>ROUND(ROUND(S33,2)*ROUND(L33,3),2)</f>
        <v>0</v>
      </c>
      <c r="W33" s="185">
        <f>ROUND(V33*IF(UPPER(T33)="18%",18,1)*IF(UPPER(T33)="10%",10,1)*IF(UPPER(T33)="НДС не облагается",0,1)/100,2)</f>
        <v>0</v>
      </c>
      <c r="X33" s="185">
        <f>ROUND(W33+V33,2)</f>
        <v>0</v>
      </c>
      <c r="Y33" s="186">
        <f>IF(S33&gt;IF(U33=0,S33,U33),1,0)</f>
        <v>0</v>
      </c>
      <c r="Z33" s="186">
        <f t="shared" si="0"/>
        <v>0</v>
      </c>
      <c r="AA33" s="186">
        <f t="shared" si="1"/>
        <v>0</v>
      </c>
      <c r="AB33" s="186">
        <f t="shared" si="2"/>
        <v>0</v>
      </c>
      <c r="AC33" s="187">
        <f t="shared" si="3"/>
        <v>1</v>
      </c>
      <c r="AD33" s="187">
        <f>IF(AND(E33="Да",OR(AND(F33 = "Да",ISBLANK(G33)),AND(F33 = "Да", G33 = "В соответствии с техническим заданием"),AND(F33 = "Нет",NOT(G33 = "В соответствии с техническим заданием")))),1,0)</f>
        <v>0</v>
      </c>
      <c r="AE33" s="188">
        <f>IF(AND(E33="Да",OR(AND(F33 = "Да",ISBLANK(H33)),AND(F33 = "Да", H33 = "В соответствии с техническим заданием"),AND(F33 = "Нет",NOT(H33 = "В соответствии с техническим заданием")))),1,0)</f>
        <v>0</v>
      </c>
      <c r="AF33" s="188">
        <f>IF(OR(AND(E33="Нет",F33="Нет"),AND(E33="Да",F33="Нет"),AND(E33="Да",F33="Да")),0,1)</f>
        <v>0</v>
      </c>
      <c r="AG33" s="188">
        <f>IF(AND(Q33="Россия"),1,0)</f>
        <v>0</v>
      </c>
      <c r="AH33" s="188">
        <f>Z33*AG33</f>
        <v>0</v>
      </c>
      <c r="AI33" s="73" t="s">
        <v>105</v>
      </c>
    </row>
    <row r="34" spans="1:35" ht="50.1" customHeight="1" x14ac:dyDescent="0.45">
      <c r="A34" s="174" t="s">
        <v>243</v>
      </c>
      <c r="B34" s="174">
        <v>24</v>
      </c>
      <c r="C34" s="174">
        <v>1</v>
      </c>
      <c r="D34" s="175" t="s">
        <v>244</v>
      </c>
      <c r="E34" s="176" t="s">
        <v>85</v>
      </c>
      <c r="F34" s="177" t="s">
        <v>85</v>
      </c>
      <c r="G34" s="178" t="s">
        <v>128</v>
      </c>
      <c r="H34" s="178" t="s">
        <v>128</v>
      </c>
      <c r="I34" s="179"/>
      <c r="J34" s="180" t="s">
        <v>195</v>
      </c>
      <c r="K34" s="174" t="s">
        <v>196</v>
      </c>
      <c r="L34" s="174">
        <v>100</v>
      </c>
      <c r="M34" s="174" t="s">
        <v>197</v>
      </c>
      <c r="N34" s="181">
        <v>100</v>
      </c>
      <c r="O34" s="174" t="s">
        <v>198</v>
      </c>
      <c r="P34" s="174" t="s">
        <v>199</v>
      </c>
      <c r="Q34" s="177" t="s">
        <v>200</v>
      </c>
      <c r="R34" s="182">
        <v>54</v>
      </c>
      <c r="S34" s="183">
        <v>0</v>
      </c>
      <c r="T34" s="184" t="s">
        <v>116</v>
      </c>
      <c r="U34" s="182">
        <v>0</v>
      </c>
      <c r="V34" s="185">
        <f>ROUND(ROUND(S34,2)*ROUND(L34,3),2)</f>
        <v>0</v>
      </c>
      <c r="W34" s="185">
        <f>ROUND(V34*IF(UPPER(T34)="18%",18,1)*IF(UPPER(T34)="10%",10,1)*IF(UPPER(T34)="НДС не облагается",0,1)/100,2)</f>
        <v>0</v>
      </c>
      <c r="X34" s="185">
        <f>ROUND(W34+V34,2)</f>
        <v>0</v>
      </c>
      <c r="Y34" s="186">
        <f>IF(S34&gt;IF(U34=0,S34,U34),1,0)</f>
        <v>0</v>
      </c>
      <c r="Z34" s="186">
        <f t="shared" si="0"/>
        <v>0</v>
      </c>
      <c r="AA34" s="186">
        <f t="shared" si="1"/>
        <v>0</v>
      </c>
      <c r="AB34" s="186">
        <f t="shared" si="2"/>
        <v>0</v>
      </c>
      <c r="AC34" s="187">
        <f t="shared" si="3"/>
        <v>1</v>
      </c>
      <c r="AD34" s="187">
        <f>IF(AND(E34="Да",OR(AND(F34 = "Да",ISBLANK(G34)),AND(F34 = "Да", G34 = "В соответствии с техническим заданием"),AND(F34 = "Нет",NOT(G34 = "В соответствии с техническим заданием")))),1,0)</f>
        <v>0</v>
      </c>
      <c r="AE34" s="188">
        <f>IF(AND(E34="Да",OR(AND(F34 = "Да",ISBLANK(H34)),AND(F34 = "Да", H34 = "В соответствии с техническим заданием"),AND(F34 = "Нет",NOT(H34 = "В соответствии с техническим заданием")))),1,0)</f>
        <v>0</v>
      </c>
      <c r="AF34" s="188">
        <f>IF(OR(AND(E34="Нет",F34="Нет"),AND(E34="Да",F34="Нет"),AND(E34="Да",F34="Да")),0,1)</f>
        <v>0</v>
      </c>
      <c r="AG34" s="188">
        <f>IF(AND(Q34="Россия"),1,0)</f>
        <v>0</v>
      </c>
      <c r="AH34" s="188">
        <f>Z34*AG34</f>
        <v>0</v>
      </c>
      <c r="AI34" s="73" t="s">
        <v>105</v>
      </c>
    </row>
    <row r="35" spans="1:35" ht="50.1" customHeight="1" x14ac:dyDescent="0.45">
      <c r="A35" s="174" t="s">
        <v>245</v>
      </c>
      <c r="B35" s="174">
        <v>25</v>
      </c>
      <c r="C35" s="174">
        <v>3</v>
      </c>
      <c r="D35" s="175" t="s">
        <v>244</v>
      </c>
      <c r="E35" s="176" t="s">
        <v>85</v>
      </c>
      <c r="F35" s="177" t="s">
        <v>85</v>
      </c>
      <c r="G35" s="178" t="s">
        <v>128</v>
      </c>
      <c r="H35" s="178" t="s">
        <v>128</v>
      </c>
      <c r="I35" s="179"/>
      <c r="J35" s="180" t="s">
        <v>195</v>
      </c>
      <c r="K35" s="174" t="s">
        <v>196</v>
      </c>
      <c r="L35" s="174">
        <v>100</v>
      </c>
      <c r="M35" s="174" t="s">
        <v>197</v>
      </c>
      <c r="N35" s="181">
        <v>100</v>
      </c>
      <c r="O35" s="174" t="s">
        <v>198</v>
      </c>
      <c r="P35" s="174" t="s">
        <v>199</v>
      </c>
      <c r="Q35" s="177" t="s">
        <v>200</v>
      </c>
      <c r="R35" s="182">
        <v>43</v>
      </c>
      <c r="S35" s="183">
        <v>0</v>
      </c>
      <c r="T35" s="184" t="s">
        <v>116</v>
      </c>
      <c r="U35" s="182">
        <v>0</v>
      </c>
      <c r="V35" s="185">
        <f>ROUND(ROUND(S35,2)*ROUND(L35,3),2)</f>
        <v>0</v>
      </c>
      <c r="W35" s="185">
        <f>ROUND(V35*IF(UPPER(T35)="18%",18,1)*IF(UPPER(T35)="10%",10,1)*IF(UPPER(T35)="НДС не облагается",0,1)/100,2)</f>
        <v>0</v>
      </c>
      <c r="X35" s="185">
        <f>ROUND(W35+V35,2)</f>
        <v>0</v>
      </c>
      <c r="Y35" s="186">
        <f>IF(S35&gt;IF(U35=0,S35,U35),1,0)</f>
        <v>0</v>
      </c>
      <c r="Z35" s="186">
        <f t="shared" si="0"/>
        <v>0</v>
      </c>
      <c r="AA35" s="186">
        <f t="shared" si="1"/>
        <v>0</v>
      </c>
      <c r="AB35" s="186">
        <f t="shared" si="2"/>
        <v>0</v>
      </c>
      <c r="AC35" s="187">
        <f t="shared" si="3"/>
        <v>1</v>
      </c>
      <c r="AD35" s="187">
        <f>IF(AND(E35="Да",OR(AND(F35 = "Да",ISBLANK(G35)),AND(F35 = "Да", G35 = "В соответствии с техническим заданием"),AND(F35 = "Нет",NOT(G35 = "В соответствии с техническим заданием")))),1,0)</f>
        <v>0</v>
      </c>
      <c r="AE35" s="188">
        <f>IF(AND(E35="Да",OR(AND(F35 = "Да",ISBLANK(H35)),AND(F35 = "Да", H35 = "В соответствии с техническим заданием"),AND(F35 = "Нет",NOT(H35 = "В соответствии с техническим заданием")))),1,0)</f>
        <v>0</v>
      </c>
      <c r="AF35" s="188">
        <f>IF(OR(AND(E35="Нет",F35="Нет"),AND(E35="Да",F35="Нет"),AND(E35="Да",F35="Да")),0,1)</f>
        <v>0</v>
      </c>
      <c r="AG35" s="188">
        <f>IF(AND(Q35="Россия"),1,0)</f>
        <v>0</v>
      </c>
      <c r="AH35" s="188">
        <f>Z35*AG35</f>
        <v>0</v>
      </c>
      <c r="AI35" s="73" t="s">
        <v>105</v>
      </c>
    </row>
    <row r="36" spans="1:35" ht="50.1" customHeight="1" x14ac:dyDescent="0.45">
      <c r="A36" s="174" t="s">
        <v>246</v>
      </c>
      <c r="B36" s="174">
        <v>26</v>
      </c>
      <c r="C36" s="174">
        <v>8</v>
      </c>
      <c r="D36" s="175" t="s">
        <v>244</v>
      </c>
      <c r="E36" s="176" t="s">
        <v>85</v>
      </c>
      <c r="F36" s="177" t="s">
        <v>85</v>
      </c>
      <c r="G36" s="178" t="s">
        <v>128</v>
      </c>
      <c r="H36" s="178" t="s">
        <v>128</v>
      </c>
      <c r="I36" s="179"/>
      <c r="J36" s="180" t="s">
        <v>195</v>
      </c>
      <c r="K36" s="174" t="s">
        <v>196</v>
      </c>
      <c r="L36" s="174">
        <v>100</v>
      </c>
      <c r="M36" s="174" t="s">
        <v>197</v>
      </c>
      <c r="N36" s="181">
        <v>100</v>
      </c>
      <c r="O36" s="174" t="s">
        <v>198</v>
      </c>
      <c r="P36" s="174" t="s">
        <v>199</v>
      </c>
      <c r="Q36" s="177" t="s">
        <v>200</v>
      </c>
      <c r="R36" s="182">
        <v>81</v>
      </c>
      <c r="S36" s="183">
        <v>0</v>
      </c>
      <c r="T36" s="184" t="s">
        <v>116</v>
      </c>
      <c r="U36" s="182">
        <v>0</v>
      </c>
      <c r="V36" s="185">
        <f>ROUND(ROUND(S36,2)*ROUND(L36,3),2)</f>
        <v>0</v>
      </c>
      <c r="W36" s="185">
        <f>ROUND(V36*IF(UPPER(T36)="18%",18,1)*IF(UPPER(T36)="10%",10,1)*IF(UPPER(T36)="НДС не облагается",0,1)/100,2)</f>
        <v>0</v>
      </c>
      <c r="X36" s="185">
        <f>ROUND(W36+V36,2)</f>
        <v>0</v>
      </c>
      <c r="Y36" s="186">
        <f>IF(S36&gt;IF(U36=0,S36,U36),1,0)</f>
        <v>0</v>
      </c>
      <c r="Z36" s="186">
        <f t="shared" si="0"/>
        <v>0</v>
      </c>
      <c r="AA36" s="186">
        <f t="shared" si="1"/>
        <v>0</v>
      </c>
      <c r="AB36" s="186">
        <f t="shared" si="2"/>
        <v>0</v>
      </c>
      <c r="AC36" s="187">
        <f t="shared" si="3"/>
        <v>1</v>
      </c>
      <c r="AD36" s="187">
        <f>IF(AND(E36="Да",OR(AND(F36 = "Да",ISBLANK(G36)),AND(F36 = "Да", G36 = "В соответствии с техническим заданием"),AND(F36 = "Нет",NOT(G36 = "В соответствии с техническим заданием")))),1,0)</f>
        <v>0</v>
      </c>
      <c r="AE36" s="188">
        <f>IF(AND(E36="Да",OR(AND(F36 = "Да",ISBLANK(H36)),AND(F36 = "Да", H36 = "В соответствии с техническим заданием"),AND(F36 = "Нет",NOT(H36 = "В соответствии с техническим заданием")))),1,0)</f>
        <v>0</v>
      </c>
      <c r="AF36" s="188">
        <f>IF(OR(AND(E36="Нет",F36="Нет"),AND(E36="Да",F36="Нет"),AND(E36="Да",F36="Да")),0,1)</f>
        <v>0</v>
      </c>
      <c r="AG36" s="188">
        <f>IF(AND(Q36="Россия"),1,0)</f>
        <v>0</v>
      </c>
      <c r="AH36" s="188">
        <f>Z36*AG36</f>
        <v>0</v>
      </c>
      <c r="AI36" s="73" t="s">
        <v>105</v>
      </c>
    </row>
    <row r="37" spans="1:35" ht="50.1" customHeight="1" x14ac:dyDescent="0.45">
      <c r="A37" s="174" t="s">
        <v>247</v>
      </c>
      <c r="B37" s="174">
        <v>27</v>
      </c>
      <c r="C37" s="174">
        <v>52982</v>
      </c>
      <c r="D37" s="175" t="s">
        <v>248</v>
      </c>
      <c r="E37" s="176" t="s">
        <v>85</v>
      </c>
      <c r="F37" s="177" t="s">
        <v>85</v>
      </c>
      <c r="G37" s="178" t="s">
        <v>128</v>
      </c>
      <c r="H37" s="178" t="s">
        <v>128</v>
      </c>
      <c r="I37" s="179"/>
      <c r="J37" s="180" t="s">
        <v>195</v>
      </c>
      <c r="K37" s="174" t="s">
        <v>196</v>
      </c>
      <c r="L37" s="174">
        <v>100</v>
      </c>
      <c r="M37" s="174" t="s">
        <v>197</v>
      </c>
      <c r="N37" s="181">
        <v>100</v>
      </c>
      <c r="O37" s="174" t="s">
        <v>198</v>
      </c>
      <c r="P37" s="174" t="s">
        <v>199</v>
      </c>
      <c r="Q37" s="177" t="s">
        <v>200</v>
      </c>
      <c r="R37" s="182">
        <v>280</v>
      </c>
      <c r="S37" s="183">
        <v>0</v>
      </c>
      <c r="T37" s="184" t="s">
        <v>116</v>
      </c>
      <c r="U37" s="182">
        <v>0</v>
      </c>
      <c r="V37" s="185">
        <f>ROUND(ROUND(S37,2)*ROUND(L37,3),2)</f>
        <v>0</v>
      </c>
      <c r="W37" s="185">
        <f>ROUND(V37*IF(UPPER(T37)="18%",18,1)*IF(UPPER(T37)="10%",10,1)*IF(UPPER(T37)="НДС не облагается",0,1)/100,2)</f>
        <v>0</v>
      </c>
      <c r="X37" s="185">
        <f>ROUND(W37+V37,2)</f>
        <v>0</v>
      </c>
      <c r="Y37" s="186">
        <f>IF(S37&gt;IF(U37=0,S37,U37),1,0)</f>
        <v>0</v>
      </c>
      <c r="Z37" s="186">
        <f t="shared" si="0"/>
        <v>0</v>
      </c>
      <c r="AA37" s="186">
        <f t="shared" si="1"/>
        <v>0</v>
      </c>
      <c r="AB37" s="186">
        <f t="shared" si="2"/>
        <v>0</v>
      </c>
      <c r="AC37" s="187">
        <f t="shared" si="3"/>
        <v>1</v>
      </c>
      <c r="AD37" s="187">
        <f>IF(AND(E37="Да",OR(AND(F37 = "Да",ISBLANK(G37)),AND(F37 = "Да", G37 = "В соответствии с техническим заданием"),AND(F37 = "Нет",NOT(G37 = "В соответствии с техническим заданием")))),1,0)</f>
        <v>0</v>
      </c>
      <c r="AE37" s="188">
        <f>IF(AND(E37="Да",OR(AND(F37 = "Да",ISBLANK(H37)),AND(F37 = "Да", H37 = "В соответствии с техническим заданием"),AND(F37 = "Нет",NOT(H37 = "В соответствии с техническим заданием")))),1,0)</f>
        <v>0</v>
      </c>
      <c r="AF37" s="188">
        <f>IF(OR(AND(E37="Нет",F37="Нет"),AND(E37="Да",F37="Нет"),AND(E37="Да",F37="Да")),0,1)</f>
        <v>0</v>
      </c>
      <c r="AG37" s="188">
        <f>IF(AND(Q37="Россия"),1,0)</f>
        <v>0</v>
      </c>
      <c r="AH37" s="188">
        <f>Z37*AG37</f>
        <v>0</v>
      </c>
      <c r="AI37" s="73" t="s">
        <v>105</v>
      </c>
    </row>
    <row r="38" spans="1:35" ht="50.1" customHeight="1" x14ac:dyDescent="0.45">
      <c r="A38" s="174" t="s">
        <v>249</v>
      </c>
      <c r="B38" s="174">
        <v>28</v>
      </c>
      <c r="C38" s="174">
        <v>6</v>
      </c>
      <c r="D38" s="175" t="s">
        <v>250</v>
      </c>
      <c r="E38" s="176" t="s">
        <v>85</v>
      </c>
      <c r="F38" s="177" t="s">
        <v>85</v>
      </c>
      <c r="G38" s="178" t="s">
        <v>128</v>
      </c>
      <c r="H38" s="178" t="s">
        <v>128</v>
      </c>
      <c r="I38" s="179"/>
      <c r="J38" s="180" t="s">
        <v>195</v>
      </c>
      <c r="K38" s="174" t="s">
        <v>196</v>
      </c>
      <c r="L38" s="174">
        <v>15</v>
      </c>
      <c r="M38" s="174" t="s">
        <v>197</v>
      </c>
      <c r="N38" s="181">
        <v>15</v>
      </c>
      <c r="O38" s="174" t="s">
        <v>198</v>
      </c>
      <c r="P38" s="174" t="s">
        <v>199</v>
      </c>
      <c r="Q38" s="177" t="s">
        <v>200</v>
      </c>
      <c r="R38" s="182">
        <v>578.70000000000005</v>
      </c>
      <c r="S38" s="183">
        <v>0</v>
      </c>
      <c r="T38" s="184" t="s">
        <v>116</v>
      </c>
      <c r="U38" s="182">
        <v>0</v>
      </c>
      <c r="V38" s="185">
        <f>ROUND(ROUND(S38,2)*ROUND(L38,3),2)</f>
        <v>0</v>
      </c>
      <c r="W38" s="185">
        <f>ROUND(V38*IF(UPPER(T38)="18%",18,1)*IF(UPPER(T38)="10%",10,1)*IF(UPPER(T38)="НДС не облагается",0,1)/100,2)</f>
        <v>0</v>
      </c>
      <c r="X38" s="185">
        <f>ROUND(W38+V38,2)</f>
        <v>0</v>
      </c>
      <c r="Y38" s="186">
        <f>IF(S38&gt;IF(U38=0,S38,U38),1,0)</f>
        <v>0</v>
      </c>
      <c r="Z38" s="186">
        <f t="shared" si="0"/>
        <v>0</v>
      </c>
      <c r="AA38" s="186">
        <f t="shared" si="1"/>
        <v>0</v>
      </c>
      <c r="AB38" s="186">
        <f t="shared" si="2"/>
        <v>0</v>
      </c>
      <c r="AC38" s="187">
        <f t="shared" si="3"/>
        <v>1</v>
      </c>
      <c r="AD38" s="187">
        <f>IF(AND(E38="Да",OR(AND(F38 = "Да",ISBLANK(G38)),AND(F38 = "Да", G38 = "В соответствии с техническим заданием"),AND(F38 = "Нет",NOT(G38 = "В соответствии с техническим заданием")))),1,0)</f>
        <v>0</v>
      </c>
      <c r="AE38" s="188">
        <f>IF(AND(E38="Да",OR(AND(F38 = "Да",ISBLANK(H38)),AND(F38 = "Да", H38 = "В соответствии с техническим заданием"),AND(F38 = "Нет",NOT(H38 = "В соответствии с техническим заданием")))),1,0)</f>
        <v>0</v>
      </c>
      <c r="AF38" s="188">
        <f>IF(OR(AND(E38="Нет",F38="Нет"),AND(E38="Да",F38="Нет"),AND(E38="Да",F38="Да")),0,1)</f>
        <v>0</v>
      </c>
      <c r="AG38" s="188">
        <f>IF(AND(Q38="Россия"),1,0)</f>
        <v>0</v>
      </c>
      <c r="AH38" s="188">
        <f>Z38*AG38</f>
        <v>0</v>
      </c>
      <c r="AI38" s="73" t="s">
        <v>105</v>
      </c>
    </row>
    <row r="39" spans="1:35" ht="50.1" customHeight="1" x14ac:dyDescent="0.45">
      <c r="A39" s="174" t="s">
        <v>251</v>
      </c>
      <c r="B39" s="174">
        <v>29</v>
      </c>
      <c r="C39" s="174">
        <v>4</v>
      </c>
      <c r="D39" s="175" t="s">
        <v>252</v>
      </c>
      <c r="E39" s="176" t="s">
        <v>85</v>
      </c>
      <c r="F39" s="177" t="s">
        <v>85</v>
      </c>
      <c r="G39" s="178" t="s">
        <v>128</v>
      </c>
      <c r="H39" s="178" t="s">
        <v>128</v>
      </c>
      <c r="I39" s="179"/>
      <c r="J39" s="180" t="s">
        <v>195</v>
      </c>
      <c r="K39" s="174" t="s">
        <v>196</v>
      </c>
      <c r="L39" s="174">
        <v>15</v>
      </c>
      <c r="M39" s="174" t="s">
        <v>197</v>
      </c>
      <c r="N39" s="181">
        <v>15</v>
      </c>
      <c r="O39" s="174" t="s">
        <v>198</v>
      </c>
      <c r="P39" s="174" t="s">
        <v>199</v>
      </c>
      <c r="Q39" s="177" t="s">
        <v>200</v>
      </c>
      <c r="R39" s="182">
        <v>578.70000000000005</v>
      </c>
      <c r="S39" s="183">
        <v>0</v>
      </c>
      <c r="T39" s="184" t="s">
        <v>116</v>
      </c>
      <c r="U39" s="182">
        <v>0</v>
      </c>
      <c r="V39" s="185">
        <f>ROUND(ROUND(S39,2)*ROUND(L39,3),2)</f>
        <v>0</v>
      </c>
      <c r="W39" s="185">
        <f>ROUND(V39*IF(UPPER(T39)="18%",18,1)*IF(UPPER(T39)="10%",10,1)*IF(UPPER(T39)="НДС не облагается",0,1)/100,2)</f>
        <v>0</v>
      </c>
      <c r="X39" s="185">
        <f>ROUND(W39+V39,2)</f>
        <v>0</v>
      </c>
      <c r="Y39" s="186">
        <f>IF(S39&gt;IF(U39=0,S39,U39),1,0)</f>
        <v>0</v>
      </c>
      <c r="Z39" s="186">
        <f t="shared" si="0"/>
        <v>0</v>
      </c>
      <c r="AA39" s="186">
        <f t="shared" si="1"/>
        <v>0</v>
      </c>
      <c r="AB39" s="186">
        <f t="shared" si="2"/>
        <v>0</v>
      </c>
      <c r="AC39" s="187">
        <f t="shared" si="3"/>
        <v>1</v>
      </c>
      <c r="AD39" s="187">
        <f>IF(AND(E39="Да",OR(AND(F39 = "Да",ISBLANK(G39)),AND(F39 = "Да", G39 = "В соответствии с техническим заданием"),AND(F39 = "Нет",NOT(G39 = "В соответствии с техническим заданием")))),1,0)</f>
        <v>0</v>
      </c>
      <c r="AE39" s="188">
        <f>IF(AND(E39="Да",OR(AND(F39 = "Да",ISBLANK(H39)),AND(F39 = "Да", H39 = "В соответствии с техническим заданием"),AND(F39 = "Нет",NOT(H39 = "В соответствии с техническим заданием")))),1,0)</f>
        <v>0</v>
      </c>
      <c r="AF39" s="188">
        <f>IF(OR(AND(E39="Нет",F39="Нет"),AND(E39="Да",F39="Нет"),AND(E39="Да",F39="Да")),0,1)</f>
        <v>0</v>
      </c>
      <c r="AG39" s="188">
        <f>IF(AND(Q39="Россия"),1,0)</f>
        <v>0</v>
      </c>
      <c r="AH39" s="188">
        <f>Z39*AG39</f>
        <v>0</v>
      </c>
      <c r="AI39" s="73" t="s">
        <v>105</v>
      </c>
    </row>
    <row r="40" spans="1:35" ht="50.1" customHeight="1" x14ac:dyDescent="0.45">
      <c r="A40" s="174" t="s">
        <v>253</v>
      </c>
      <c r="B40" s="174">
        <v>30</v>
      </c>
      <c r="C40" s="174">
        <v>2</v>
      </c>
      <c r="D40" s="175" t="s">
        <v>254</v>
      </c>
      <c r="E40" s="176" t="s">
        <v>85</v>
      </c>
      <c r="F40" s="177" t="s">
        <v>85</v>
      </c>
      <c r="G40" s="178" t="s">
        <v>128</v>
      </c>
      <c r="H40" s="178" t="s">
        <v>128</v>
      </c>
      <c r="I40" s="179"/>
      <c r="J40" s="180" t="s">
        <v>195</v>
      </c>
      <c r="K40" s="174" t="s">
        <v>196</v>
      </c>
      <c r="L40" s="174">
        <v>6</v>
      </c>
      <c r="M40" s="174" t="s">
        <v>197</v>
      </c>
      <c r="N40" s="181">
        <v>6</v>
      </c>
      <c r="O40" s="174" t="s">
        <v>198</v>
      </c>
      <c r="P40" s="174" t="s">
        <v>199</v>
      </c>
      <c r="Q40" s="177" t="s">
        <v>200</v>
      </c>
      <c r="R40" s="182">
        <v>184.5</v>
      </c>
      <c r="S40" s="183">
        <v>0</v>
      </c>
      <c r="T40" s="184" t="s">
        <v>116</v>
      </c>
      <c r="U40" s="182">
        <v>0</v>
      </c>
      <c r="V40" s="185">
        <f>ROUND(ROUND(S40,2)*ROUND(L40,3),2)</f>
        <v>0</v>
      </c>
      <c r="W40" s="185">
        <f>ROUND(V40*IF(UPPER(T40)="18%",18,1)*IF(UPPER(T40)="10%",10,1)*IF(UPPER(T40)="НДС не облагается",0,1)/100,2)</f>
        <v>0</v>
      </c>
      <c r="X40" s="185">
        <f>ROUND(W40+V40,2)</f>
        <v>0</v>
      </c>
      <c r="Y40" s="186">
        <f>IF(S40&gt;IF(U40=0,S40,U40),1,0)</f>
        <v>0</v>
      </c>
      <c r="Z40" s="186">
        <f t="shared" si="0"/>
        <v>0</v>
      </c>
      <c r="AA40" s="186">
        <f t="shared" si="1"/>
        <v>0</v>
      </c>
      <c r="AB40" s="186">
        <f t="shared" si="2"/>
        <v>0</v>
      </c>
      <c r="AC40" s="187">
        <f t="shared" si="3"/>
        <v>1</v>
      </c>
      <c r="AD40" s="187">
        <f>IF(AND(E40="Да",OR(AND(F40 = "Да",ISBLANK(G40)),AND(F40 = "Да", G40 = "В соответствии с техническим заданием"),AND(F40 = "Нет",NOT(G40 = "В соответствии с техническим заданием")))),1,0)</f>
        <v>0</v>
      </c>
      <c r="AE40" s="188">
        <f>IF(AND(E40="Да",OR(AND(F40 = "Да",ISBLANK(H40)),AND(F40 = "Да", H40 = "В соответствии с техническим заданием"),AND(F40 = "Нет",NOT(H40 = "В соответствии с техническим заданием")))),1,0)</f>
        <v>0</v>
      </c>
      <c r="AF40" s="188">
        <f>IF(OR(AND(E40="Нет",F40="Нет"),AND(E40="Да",F40="Нет"),AND(E40="Да",F40="Да")),0,1)</f>
        <v>0</v>
      </c>
      <c r="AG40" s="188">
        <f>IF(AND(Q40="Россия"),1,0)</f>
        <v>0</v>
      </c>
      <c r="AH40" s="188">
        <f>Z40*AG40</f>
        <v>0</v>
      </c>
      <c r="AI40" s="73" t="s">
        <v>105</v>
      </c>
    </row>
    <row r="41" spans="1:35" ht="50.1" customHeight="1" x14ac:dyDescent="0.45">
      <c r="A41" s="174" t="s">
        <v>255</v>
      </c>
      <c r="B41" s="174">
        <v>31</v>
      </c>
      <c r="C41" s="174">
        <v>450</v>
      </c>
      <c r="D41" s="175" t="s">
        <v>194</v>
      </c>
      <c r="E41" s="176" t="s">
        <v>127</v>
      </c>
      <c r="F41" s="177" t="s">
        <v>85</v>
      </c>
      <c r="G41" s="178" t="s">
        <v>128</v>
      </c>
      <c r="H41" s="178" t="s">
        <v>128</v>
      </c>
      <c r="I41" s="179"/>
      <c r="J41" s="180" t="s">
        <v>195</v>
      </c>
      <c r="K41" s="174" t="s">
        <v>196</v>
      </c>
      <c r="L41" s="174">
        <v>10</v>
      </c>
      <c r="M41" s="174" t="s">
        <v>197</v>
      </c>
      <c r="N41" s="181">
        <v>10</v>
      </c>
      <c r="O41" s="174" t="s">
        <v>198</v>
      </c>
      <c r="P41" s="174" t="s">
        <v>199</v>
      </c>
      <c r="Q41" s="177" t="s">
        <v>200</v>
      </c>
      <c r="R41" s="182">
        <v>709.8</v>
      </c>
      <c r="S41" s="183">
        <v>0</v>
      </c>
      <c r="T41" s="184" t="s">
        <v>116</v>
      </c>
      <c r="U41" s="182">
        <v>0</v>
      </c>
      <c r="V41" s="185">
        <f>ROUND(ROUND(S41,2)*ROUND(L41,3),2)</f>
        <v>0</v>
      </c>
      <c r="W41" s="185">
        <f>ROUND(V41*IF(UPPER(T41)="18%",18,1)*IF(UPPER(T41)="10%",10,1)*IF(UPPER(T41)="НДС не облагается",0,1)/100,2)</f>
        <v>0</v>
      </c>
      <c r="X41" s="185">
        <f>ROUND(W41+V41,2)</f>
        <v>0</v>
      </c>
      <c r="Y41" s="186">
        <f>IF(S41&gt;IF(U41=0,S41,U41),1,0)</f>
        <v>0</v>
      </c>
      <c r="Z41" s="186">
        <f t="shared" si="0"/>
        <v>0</v>
      </c>
      <c r="AA41" s="186">
        <f t="shared" si="1"/>
        <v>0</v>
      </c>
      <c r="AB41" s="186">
        <f t="shared" si="2"/>
        <v>0</v>
      </c>
      <c r="AC41" s="187">
        <f t="shared" si="3"/>
        <v>1</v>
      </c>
      <c r="AD41" s="187">
        <f>IF(AND(E41="Да",OR(AND(F41 = "Да",ISBLANK(G41)),AND(F41 = "Да", G41 = "В соответствии с техническим заданием"),AND(F41 = "Нет",NOT(G41 = "В соответствии с техническим заданием")))),1,0)</f>
        <v>0</v>
      </c>
      <c r="AE41" s="188">
        <f>IF(AND(E41="Да",OR(AND(F41 = "Да",ISBLANK(H41)),AND(F41 = "Да", H41 = "В соответствии с техническим заданием"),AND(F41 = "Нет",NOT(H41 = "В соответствии с техническим заданием")))),1,0)</f>
        <v>0</v>
      </c>
      <c r="AF41" s="188">
        <f>IF(OR(AND(E41="Нет",F41="Нет"),AND(E41="Да",F41="Нет"),AND(E41="Да",F41="Да")),0,1)</f>
        <v>0</v>
      </c>
      <c r="AG41" s="188">
        <f>IF(AND(Q41="Россия"),1,0)</f>
        <v>0</v>
      </c>
      <c r="AH41" s="188">
        <f>Z41*AG41</f>
        <v>0</v>
      </c>
      <c r="AI41" s="73" t="s">
        <v>105</v>
      </c>
    </row>
    <row r="42" spans="1:35" ht="50.1" customHeight="1" x14ac:dyDescent="0.45">
      <c r="A42" s="174" t="s">
        <v>256</v>
      </c>
      <c r="B42" s="174">
        <v>32</v>
      </c>
      <c r="C42" s="174">
        <v>125</v>
      </c>
      <c r="D42" s="175" t="s">
        <v>257</v>
      </c>
      <c r="E42" s="176" t="s">
        <v>85</v>
      </c>
      <c r="F42" s="177" t="s">
        <v>85</v>
      </c>
      <c r="G42" s="178" t="s">
        <v>128</v>
      </c>
      <c r="H42" s="178" t="s">
        <v>128</v>
      </c>
      <c r="I42" s="179"/>
      <c r="J42" s="180" t="s">
        <v>195</v>
      </c>
      <c r="K42" s="174" t="s">
        <v>235</v>
      </c>
      <c r="L42" s="174">
        <v>2</v>
      </c>
      <c r="M42" s="174" t="s">
        <v>197</v>
      </c>
      <c r="N42" s="181">
        <v>2</v>
      </c>
      <c r="O42" s="174" t="s">
        <v>198</v>
      </c>
      <c r="P42" s="174" t="s">
        <v>199</v>
      </c>
      <c r="Q42" s="177" t="s">
        <v>200</v>
      </c>
      <c r="R42" s="182">
        <v>198.8</v>
      </c>
      <c r="S42" s="183">
        <v>0</v>
      </c>
      <c r="T42" s="184" t="s">
        <v>116</v>
      </c>
      <c r="U42" s="182">
        <v>0</v>
      </c>
      <c r="V42" s="185">
        <f>ROUND(ROUND(S42,2)*ROUND(L42,3),2)</f>
        <v>0</v>
      </c>
      <c r="W42" s="185">
        <f>ROUND(V42*IF(UPPER(T42)="18%",18,1)*IF(UPPER(T42)="10%",10,1)*IF(UPPER(T42)="НДС не облагается",0,1)/100,2)</f>
        <v>0</v>
      </c>
      <c r="X42" s="185">
        <f>ROUND(W42+V42,2)</f>
        <v>0</v>
      </c>
      <c r="Y42" s="186">
        <f>IF(S42&gt;IF(U42=0,S42,U42),1,0)</f>
        <v>0</v>
      </c>
      <c r="Z42" s="186">
        <f t="shared" si="0"/>
        <v>0</v>
      </c>
      <c r="AA42" s="186">
        <f t="shared" si="1"/>
        <v>0</v>
      </c>
      <c r="AB42" s="186">
        <f t="shared" si="2"/>
        <v>0</v>
      </c>
      <c r="AC42" s="187">
        <f t="shared" si="3"/>
        <v>1</v>
      </c>
      <c r="AD42" s="187">
        <f>IF(AND(E42="Да",OR(AND(F42 = "Да",ISBLANK(G42)),AND(F42 = "Да", G42 = "В соответствии с техническим заданием"),AND(F42 = "Нет",NOT(G42 = "В соответствии с техническим заданием")))),1,0)</f>
        <v>0</v>
      </c>
      <c r="AE42" s="188">
        <f>IF(AND(E42="Да",OR(AND(F42 = "Да",ISBLANK(H42)),AND(F42 = "Да", H42 = "В соответствии с техническим заданием"),AND(F42 = "Нет",NOT(H42 = "В соответствии с техническим заданием")))),1,0)</f>
        <v>0</v>
      </c>
      <c r="AF42" s="188">
        <f>IF(OR(AND(E42="Нет",F42="Нет"),AND(E42="Да",F42="Нет"),AND(E42="Да",F42="Да")),0,1)</f>
        <v>0</v>
      </c>
      <c r="AG42" s="188">
        <f>IF(AND(Q42="Россия"),1,0)</f>
        <v>0</v>
      </c>
      <c r="AH42" s="188">
        <f>Z42*AG42</f>
        <v>0</v>
      </c>
      <c r="AI42" s="73" t="s">
        <v>105</v>
      </c>
    </row>
    <row r="43" spans="1:35" ht="50.1" customHeight="1" x14ac:dyDescent="0.45">
      <c r="A43" s="174" t="s">
        <v>258</v>
      </c>
      <c r="B43" s="174">
        <v>33</v>
      </c>
      <c r="C43" s="174">
        <v>19</v>
      </c>
      <c r="D43" s="175" t="s">
        <v>259</v>
      </c>
      <c r="E43" s="176" t="s">
        <v>85</v>
      </c>
      <c r="F43" s="177" t="s">
        <v>85</v>
      </c>
      <c r="G43" s="178" t="s">
        <v>128</v>
      </c>
      <c r="H43" s="178" t="s">
        <v>128</v>
      </c>
      <c r="I43" s="179"/>
      <c r="J43" s="180" t="s">
        <v>195</v>
      </c>
      <c r="K43" s="174" t="s">
        <v>235</v>
      </c>
      <c r="L43" s="174">
        <v>2</v>
      </c>
      <c r="M43" s="174" t="s">
        <v>197</v>
      </c>
      <c r="N43" s="181">
        <v>2</v>
      </c>
      <c r="O43" s="174" t="s">
        <v>198</v>
      </c>
      <c r="P43" s="174" t="s">
        <v>199</v>
      </c>
      <c r="Q43" s="177" t="s">
        <v>200</v>
      </c>
      <c r="R43" s="182">
        <v>302.39999999999998</v>
      </c>
      <c r="S43" s="183">
        <v>0</v>
      </c>
      <c r="T43" s="184" t="s">
        <v>116</v>
      </c>
      <c r="U43" s="182">
        <v>0</v>
      </c>
      <c r="V43" s="185">
        <f>ROUND(ROUND(S43,2)*ROUND(L43,3),2)</f>
        <v>0</v>
      </c>
      <c r="W43" s="185">
        <f>ROUND(V43*IF(UPPER(T43)="18%",18,1)*IF(UPPER(T43)="10%",10,1)*IF(UPPER(T43)="НДС не облагается",0,1)/100,2)</f>
        <v>0</v>
      </c>
      <c r="X43" s="185">
        <f>ROUND(W43+V43,2)</f>
        <v>0</v>
      </c>
      <c r="Y43" s="186">
        <f>IF(S43&gt;IF(U43=0,S43,U43),1,0)</f>
        <v>0</v>
      </c>
      <c r="Z43" s="186">
        <f t="shared" si="0"/>
        <v>0</v>
      </c>
      <c r="AA43" s="186">
        <f t="shared" si="1"/>
        <v>0</v>
      </c>
      <c r="AB43" s="186">
        <f t="shared" si="2"/>
        <v>0</v>
      </c>
      <c r="AC43" s="187">
        <f t="shared" si="3"/>
        <v>1</v>
      </c>
      <c r="AD43" s="187">
        <f>IF(AND(E43="Да",OR(AND(F43 = "Да",ISBLANK(G43)),AND(F43 = "Да", G43 = "В соответствии с техническим заданием"),AND(F43 = "Нет",NOT(G43 = "В соответствии с техническим заданием")))),1,0)</f>
        <v>0</v>
      </c>
      <c r="AE43" s="188">
        <f>IF(AND(E43="Да",OR(AND(F43 = "Да",ISBLANK(H43)),AND(F43 = "Да", H43 = "В соответствии с техническим заданием"),AND(F43 = "Нет",NOT(H43 = "В соответствии с техническим заданием")))),1,0)</f>
        <v>0</v>
      </c>
      <c r="AF43" s="188">
        <f>IF(OR(AND(E43="Нет",F43="Нет"),AND(E43="Да",F43="Нет"),AND(E43="Да",F43="Да")),0,1)</f>
        <v>0</v>
      </c>
      <c r="AG43" s="188">
        <f>IF(AND(Q43="Россия"),1,0)</f>
        <v>0</v>
      </c>
      <c r="AH43" s="188">
        <f>Z43*AG43</f>
        <v>0</v>
      </c>
      <c r="AI43" s="73" t="s">
        <v>105</v>
      </c>
    </row>
    <row r="44" spans="1:35" ht="50.1" customHeight="1" x14ac:dyDescent="0.45">
      <c r="A44" s="174" t="s">
        <v>260</v>
      </c>
      <c r="B44" s="174">
        <v>34</v>
      </c>
      <c r="C44" s="174">
        <v>83</v>
      </c>
      <c r="D44" s="175" t="s">
        <v>261</v>
      </c>
      <c r="E44" s="176" t="s">
        <v>127</v>
      </c>
      <c r="F44" s="177" t="s">
        <v>85</v>
      </c>
      <c r="G44" s="178" t="s">
        <v>128</v>
      </c>
      <c r="H44" s="178" t="s">
        <v>128</v>
      </c>
      <c r="I44" s="179"/>
      <c r="J44" s="180" t="s">
        <v>195</v>
      </c>
      <c r="K44" s="174" t="s">
        <v>212</v>
      </c>
      <c r="L44" s="174">
        <v>300</v>
      </c>
      <c r="M44" s="174" t="s">
        <v>197</v>
      </c>
      <c r="N44" s="181">
        <v>300</v>
      </c>
      <c r="O44" s="174" t="s">
        <v>198</v>
      </c>
      <c r="P44" s="174" t="s">
        <v>199</v>
      </c>
      <c r="Q44" s="177" t="s">
        <v>200</v>
      </c>
      <c r="R44" s="182">
        <v>8883</v>
      </c>
      <c r="S44" s="183">
        <v>0</v>
      </c>
      <c r="T44" s="184" t="s">
        <v>116</v>
      </c>
      <c r="U44" s="182">
        <v>0</v>
      </c>
      <c r="V44" s="185">
        <f>ROUND(ROUND(S44,2)*ROUND(L44,3),2)</f>
        <v>0</v>
      </c>
      <c r="W44" s="185">
        <f>ROUND(V44*IF(UPPER(T44)="18%",18,1)*IF(UPPER(T44)="10%",10,1)*IF(UPPER(T44)="НДС не облагается",0,1)/100,2)</f>
        <v>0</v>
      </c>
      <c r="X44" s="185">
        <f>ROUND(W44+V44,2)</f>
        <v>0</v>
      </c>
      <c r="Y44" s="186">
        <f>IF(S44&gt;IF(U44=0,S44,U44),1,0)</f>
        <v>0</v>
      </c>
      <c r="Z44" s="186">
        <f t="shared" si="0"/>
        <v>0</v>
      </c>
      <c r="AA44" s="186">
        <f t="shared" si="1"/>
        <v>0</v>
      </c>
      <c r="AB44" s="186">
        <f t="shared" si="2"/>
        <v>0</v>
      </c>
      <c r="AC44" s="187">
        <f t="shared" si="3"/>
        <v>1</v>
      </c>
      <c r="AD44" s="187">
        <f>IF(AND(E44="Да",OR(AND(F44 = "Да",ISBLANK(G44)),AND(F44 = "Да", G44 = "В соответствии с техническим заданием"),AND(F44 = "Нет",NOT(G44 = "В соответствии с техническим заданием")))),1,0)</f>
        <v>0</v>
      </c>
      <c r="AE44" s="188">
        <f>IF(AND(E44="Да",OR(AND(F44 = "Да",ISBLANK(H44)),AND(F44 = "Да", H44 = "В соответствии с техническим заданием"),AND(F44 = "Нет",NOT(H44 = "В соответствии с техническим заданием")))),1,0)</f>
        <v>0</v>
      </c>
      <c r="AF44" s="188">
        <f>IF(OR(AND(E44="Нет",F44="Нет"),AND(E44="Да",F44="Нет"),AND(E44="Да",F44="Да")),0,1)</f>
        <v>0</v>
      </c>
      <c r="AG44" s="188">
        <f>IF(AND(Q44="Россия"),1,0)</f>
        <v>0</v>
      </c>
      <c r="AH44" s="188">
        <f>Z44*AG44</f>
        <v>0</v>
      </c>
      <c r="AI44" s="73" t="s">
        <v>105</v>
      </c>
    </row>
    <row r="45" spans="1:35" ht="50.1" customHeight="1" x14ac:dyDescent="0.45">
      <c r="A45" s="174" t="s">
        <v>262</v>
      </c>
      <c r="B45" s="174">
        <v>35</v>
      </c>
      <c r="C45" s="174">
        <v>63</v>
      </c>
      <c r="D45" s="175" t="s">
        <v>263</v>
      </c>
      <c r="E45" s="176" t="s">
        <v>85</v>
      </c>
      <c r="F45" s="177" t="s">
        <v>85</v>
      </c>
      <c r="G45" s="178" t="s">
        <v>128</v>
      </c>
      <c r="H45" s="178" t="s">
        <v>128</v>
      </c>
      <c r="I45" s="179"/>
      <c r="J45" s="180" t="s">
        <v>195</v>
      </c>
      <c r="K45" s="174" t="s">
        <v>196</v>
      </c>
      <c r="L45" s="174">
        <v>6</v>
      </c>
      <c r="M45" s="174" t="s">
        <v>197</v>
      </c>
      <c r="N45" s="181">
        <v>6</v>
      </c>
      <c r="O45" s="174" t="s">
        <v>198</v>
      </c>
      <c r="P45" s="174" t="s">
        <v>199</v>
      </c>
      <c r="Q45" s="177" t="s">
        <v>200</v>
      </c>
      <c r="R45" s="182">
        <v>860.82</v>
      </c>
      <c r="S45" s="183">
        <v>0</v>
      </c>
      <c r="T45" s="184" t="s">
        <v>116</v>
      </c>
      <c r="U45" s="182">
        <v>0</v>
      </c>
      <c r="V45" s="185">
        <f>ROUND(ROUND(S45,2)*ROUND(L45,3),2)</f>
        <v>0</v>
      </c>
      <c r="W45" s="185">
        <f>ROUND(V45*IF(UPPER(T45)="18%",18,1)*IF(UPPER(T45)="10%",10,1)*IF(UPPER(T45)="НДС не облагается",0,1)/100,2)</f>
        <v>0</v>
      </c>
      <c r="X45" s="185">
        <f>ROUND(W45+V45,2)</f>
        <v>0</v>
      </c>
      <c r="Y45" s="186">
        <f>IF(S45&gt;IF(U45=0,S45,U45),1,0)</f>
        <v>0</v>
      </c>
      <c r="Z45" s="186">
        <f t="shared" si="0"/>
        <v>0</v>
      </c>
      <c r="AA45" s="186">
        <f t="shared" si="1"/>
        <v>0</v>
      </c>
      <c r="AB45" s="186">
        <f t="shared" si="2"/>
        <v>0</v>
      </c>
      <c r="AC45" s="187">
        <f t="shared" si="3"/>
        <v>1</v>
      </c>
      <c r="AD45" s="187">
        <f>IF(AND(E45="Да",OR(AND(F45 = "Да",ISBLANK(G45)),AND(F45 = "Да", G45 = "В соответствии с техническим заданием"),AND(F45 = "Нет",NOT(G45 = "В соответствии с техническим заданием")))),1,0)</f>
        <v>0</v>
      </c>
      <c r="AE45" s="188">
        <f>IF(AND(E45="Да",OR(AND(F45 = "Да",ISBLANK(H45)),AND(F45 = "Да", H45 = "В соответствии с техническим заданием"),AND(F45 = "Нет",NOT(H45 = "В соответствии с техническим заданием")))),1,0)</f>
        <v>0</v>
      </c>
      <c r="AF45" s="188">
        <f>IF(OR(AND(E45="Нет",F45="Нет"),AND(E45="Да",F45="Нет"),AND(E45="Да",F45="Да")),0,1)</f>
        <v>0</v>
      </c>
      <c r="AG45" s="188">
        <f>IF(AND(Q45="Россия"),1,0)</f>
        <v>0</v>
      </c>
      <c r="AH45" s="188">
        <f>Z45*AG45</f>
        <v>0</v>
      </c>
      <c r="AI45" s="73" t="s">
        <v>105</v>
      </c>
    </row>
    <row r="46" spans="1:35" ht="50.1" customHeight="1" x14ac:dyDescent="0.25">
      <c r="A46" s="138" t="s">
        <v>114</v>
      </c>
      <c r="B46" s="138"/>
      <c r="C46" s="138"/>
      <c r="D46" s="138"/>
      <c r="E46" s="138"/>
      <c r="F46" s="138"/>
      <c r="G46" s="138"/>
      <c r="H46" s="138"/>
      <c r="I46" s="138"/>
      <c r="J46" s="138"/>
      <c r="K46" s="138"/>
      <c r="L46" s="138"/>
      <c r="M46" s="138"/>
      <c r="N46" s="138"/>
      <c r="O46" s="138"/>
      <c r="P46" s="138"/>
      <c r="Q46" s="138"/>
      <c r="R46" s="138"/>
      <c r="S46" s="138"/>
      <c r="T46" s="138"/>
      <c r="U46" s="138"/>
      <c r="V46" s="138"/>
      <c r="W46" s="139"/>
      <c r="X46" s="104">
        <f>SUM(Z8:Z55)</f>
        <v>0</v>
      </c>
      <c r="Y46" s="86"/>
      <c r="Z46" s="85"/>
      <c r="AA46" s="85"/>
      <c r="AB46" s="85"/>
      <c r="AC46" s="85"/>
    </row>
    <row r="47" spans="1:35" ht="50.1" customHeight="1" x14ac:dyDescent="0.25">
      <c r="A47" s="140" t="s">
        <v>115</v>
      </c>
      <c r="B47" s="138"/>
      <c r="C47" s="138"/>
      <c r="D47" s="138"/>
      <c r="E47" s="138"/>
      <c r="F47" s="138"/>
      <c r="G47" s="138"/>
      <c r="H47" s="138"/>
      <c r="I47" s="138"/>
      <c r="J47" s="138"/>
      <c r="K47" s="138"/>
      <c r="L47" s="138"/>
      <c r="M47" s="138"/>
      <c r="N47" s="138"/>
      <c r="O47" s="138"/>
      <c r="P47" s="138"/>
      <c r="Q47" s="138"/>
      <c r="R47" s="138"/>
      <c r="S47" s="138"/>
      <c r="T47" s="138"/>
      <c r="U47" s="138"/>
      <c r="V47" s="138"/>
      <c r="W47" s="139"/>
      <c r="X47" s="104">
        <f>SUM(AB10:AB48)</f>
        <v>0</v>
      </c>
      <c r="Y47" s="86"/>
      <c r="Z47" s="85"/>
      <c r="AA47" s="85"/>
      <c r="AB47" s="85"/>
      <c r="AC47" s="85"/>
    </row>
    <row r="48" spans="1:35" ht="50.1" customHeight="1" x14ac:dyDescent="0.25">
      <c r="A48" s="140" t="s">
        <v>81</v>
      </c>
      <c r="B48" s="138"/>
      <c r="C48" s="138"/>
      <c r="D48" s="138"/>
      <c r="E48" s="138"/>
      <c r="F48" s="138"/>
      <c r="G48" s="138"/>
      <c r="H48" s="138"/>
      <c r="I48" s="138"/>
      <c r="J48" s="138"/>
      <c r="K48" s="138"/>
      <c r="L48" s="138"/>
      <c r="M48" s="138"/>
      <c r="N48" s="138"/>
      <c r="O48" s="138"/>
      <c r="P48" s="138"/>
      <c r="Q48" s="138"/>
      <c r="R48" s="138"/>
      <c r="S48" s="138"/>
      <c r="T48" s="138"/>
      <c r="U48" s="138"/>
      <c r="V48" s="138"/>
      <c r="W48" s="139"/>
      <c r="X48" s="104">
        <f>SUM(AA:AA)</f>
        <v>0</v>
      </c>
      <c r="Y48" s="86"/>
      <c r="Z48" s="85"/>
      <c r="AA48" s="85"/>
      <c r="AB48" s="85"/>
      <c r="AC48" s="85"/>
    </row>
    <row r="49" spans="1:26" ht="50.1" customHeight="1" x14ac:dyDescent="0.25">
      <c r="B49" s="58" t="s">
        <v>55</v>
      </c>
      <c r="C49" s="17"/>
      <c r="D49" s="77"/>
      <c r="E49" s="77"/>
      <c r="F49" s="77"/>
      <c r="G49" s="77"/>
      <c r="H49" s="77"/>
      <c r="I49" s="78"/>
      <c r="J49" s="78"/>
      <c r="K49" s="78"/>
      <c r="L49" s="78"/>
      <c r="M49" s="78"/>
      <c r="N49" s="78"/>
      <c r="O49" s="78"/>
      <c r="P49" s="78"/>
      <c r="Q49" s="78"/>
      <c r="R49" s="78"/>
      <c r="S49" s="79"/>
      <c r="T49" s="79"/>
      <c r="U49" s="79"/>
      <c r="V49" s="79"/>
      <c r="W49" s="79"/>
      <c r="X49" s="80"/>
      <c r="Y49" s="80"/>
    </row>
    <row r="50" spans="1:26" ht="50.1" customHeight="1" x14ac:dyDescent="0.25">
      <c r="B50" s="58" t="s">
        <v>56</v>
      </c>
      <c r="D50" s="81"/>
      <c r="E50" s="81"/>
      <c r="F50" s="81"/>
      <c r="G50" s="81"/>
      <c r="H50" s="81"/>
      <c r="I50" s="76"/>
      <c r="J50" s="76"/>
      <c r="K50" s="76"/>
      <c r="L50" s="76"/>
      <c r="M50" s="76"/>
      <c r="N50" s="76"/>
      <c r="O50" s="76"/>
      <c r="P50" s="76"/>
      <c r="Q50" s="76"/>
      <c r="R50" s="76"/>
      <c r="S50" s="82"/>
      <c r="T50" s="82"/>
      <c r="U50" s="82"/>
      <c r="V50" s="82"/>
      <c r="W50" s="82"/>
      <c r="X50" s="83"/>
      <c r="Y50" s="83"/>
    </row>
    <row r="51" spans="1:26" ht="50.1" customHeight="1" x14ac:dyDescent="0.25">
      <c r="H51" s="19"/>
      <c r="I51" s="18"/>
      <c r="J51" s="18"/>
      <c r="S51" s="21"/>
      <c r="T51" s="21"/>
      <c r="U51" s="21"/>
      <c r="V51" s="21"/>
      <c r="W51" s="21"/>
      <c r="X51" s="10"/>
      <c r="Y51" s="10"/>
    </row>
    <row r="52" spans="1:26" ht="50.1" customHeight="1" x14ac:dyDescent="0.25">
      <c r="A52" s="13"/>
      <c r="B52" s="13"/>
      <c r="C52" s="13"/>
      <c r="D52" s="1" t="s">
        <v>22</v>
      </c>
      <c r="E52" s="38"/>
      <c r="F52" s="38"/>
      <c r="G52" s="37"/>
      <c r="H52" s="76" t="s">
        <v>69</v>
      </c>
      <c r="I52" s="19"/>
      <c r="J52" s="20"/>
      <c r="K52" s="14"/>
      <c r="L52" s="14"/>
      <c r="M52" s="14"/>
      <c r="N52" s="14"/>
      <c r="O52" s="14"/>
      <c r="P52" s="14"/>
      <c r="Q52" s="14"/>
      <c r="R52" s="14"/>
      <c r="S52" s="20"/>
      <c r="T52" s="20"/>
      <c r="U52" s="20"/>
      <c r="V52" s="20"/>
      <c r="W52" s="20"/>
      <c r="X52" s="14"/>
      <c r="Y52" s="14"/>
      <c r="Z52" s="72"/>
    </row>
    <row r="53" spans="1:26" ht="50.1" customHeight="1" x14ac:dyDescent="0.25">
      <c r="D53" s="37" t="s">
        <v>8</v>
      </c>
      <c r="E53" s="1"/>
      <c r="F53" s="1"/>
      <c r="G53" s="1"/>
      <c r="H53" s="18"/>
      <c r="I53" s="19"/>
      <c r="J53" s="18"/>
      <c r="S53" s="22"/>
      <c r="T53" s="22"/>
      <c r="U53" s="22"/>
      <c r="V53" s="22"/>
      <c r="W53" s="22"/>
    </row>
    <row r="54" spans="1:26" ht="50.1" customHeight="1" x14ac:dyDescent="0.25">
      <c r="D54" s="1" t="s">
        <v>9</v>
      </c>
      <c r="E54" s="1"/>
      <c r="F54" s="1"/>
      <c r="G54" s="1"/>
      <c r="H54" s="18"/>
      <c r="I54" s="19"/>
      <c r="J54" s="18"/>
      <c r="S54" s="22"/>
      <c r="T54" s="22"/>
      <c r="U54" s="22"/>
      <c r="V54" s="22"/>
      <c r="W54" s="22"/>
    </row>
    <row r="55" spans="1:26" ht="50.1" customHeight="1" x14ac:dyDescent="0.25">
      <c r="H55" s="19"/>
      <c r="I55" s="18"/>
      <c r="J55" s="18"/>
      <c r="S55" s="22"/>
      <c r="T55" s="22"/>
      <c r="U55" s="22"/>
      <c r="V55" s="22"/>
      <c r="W55" s="22"/>
      <c r="X55" s="10"/>
      <c r="Y55" s="10"/>
    </row>
    <row r="56" spans="1:26" ht="50.1" customHeight="1" x14ac:dyDescent="0.25">
      <c r="H56" s="19"/>
      <c r="I56" s="18"/>
      <c r="J56" s="18"/>
      <c r="S56" s="22"/>
      <c r="T56" s="22"/>
      <c r="U56" s="22"/>
      <c r="V56" s="22"/>
      <c r="W56" s="22"/>
      <c r="X56" s="10"/>
      <c r="Y56" s="10"/>
    </row>
    <row r="57" spans="1:26" ht="50.1" customHeight="1" x14ac:dyDescent="0.25">
      <c r="H57" s="19"/>
      <c r="I57" s="18"/>
      <c r="J57" s="18"/>
      <c r="S57" s="22"/>
      <c r="T57" s="22"/>
      <c r="U57" s="22"/>
      <c r="V57" s="22"/>
      <c r="W57" s="22"/>
      <c r="X57" s="10"/>
      <c r="Y57" s="10"/>
    </row>
    <row r="58" spans="1:26" ht="50.1" customHeight="1" x14ac:dyDescent="0.25">
      <c r="H58" s="19"/>
      <c r="I58" s="18"/>
      <c r="J58" s="18"/>
      <c r="S58" s="22"/>
      <c r="T58" s="22"/>
      <c r="U58" s="22"/>
      <c r="V58" s="22"/>
      <c r="W58" s="22"/>
      <c r="X58" s="10"/>
      <c r="Y58" s="10"/>
    </row>
    <row r="59" spans="1:26" ht="50.1" customHeight="1" x14ac:dyDescent="0.25">
      <c r="H59" s="19"/>
      <c r="I59" s="18"/>
      <c r="J59" s="18"/>
      <c r="S59" s="22"/>
      <c r="T59" s="22"/>
      <c r="U59" s="22"/>
      <c r="V59" s="22"/>
      <c r="W59" s="22"/>
      <c r="X59" s="10"/>
      <c r="Y59" s="10"/>
    </row>
    <row r="60" spans="1:26" ht="50.1" customHeight="1" x14ac:dyDescent="0.25">
      <c r="H60" s="19"/>
      <c r="I60" s="18"/>
      <c r="J60" s="18"/>
      <c r="S60" s="22"/>
      <c r="T60" s="22"/>
      <c r="U60" s="22"/>
      <c r="V60" s="22"/>
      <c r="W60" s="22"/>
      <c r="X60" s="10"/>
      <c r="Y60" s="10"/>
    </row>
    <row r="61" spans="1:26" ht="50.1" customHeight="1" x14ac:dyDescent="0.25">
      <c r="H61" s="19"/>
      <c r="I61" s="18"/>
      <c r="J61" s="18"/>
      <c r="S61" s="22"/>
      <c r="T61" s="22"/>
      <c r="U61" s="22"/>
      <c r="V61" s="22"/>
      <c r="W61" s="22"/>
      <c r="X61" s="10"/>
      <c r="Y61" s="10"/>
    </row>
    <row r="62" spans="1:26" ht="50.1" customHeight="1" x14ac:dyDescent="0.25">
      <c r="H62" s="19"/>
      <c r="I62" s="18"/>
      <c r="J62" s="18"/>
      <c r="S62" s="22"/>
      <c r="T62" s="22"/>
      <c r="U62" s="22"/>
      <c r="V62" s="22"/>
      <c r="W62" s="22"/>
      <c r="X62" s="10"/>
      <c r="Y62" s="10"/>
    </row>
    <row r="63" spans="1:26" ht="50.1" customHeight="1" x14ac:dyDescent="0.25">
      <c r="H63" s="19"/>
      <c r="I63" s="18"/>
      <c r="J63" s="18"/>
      <c r="S63" s="22"/>
      <c r="T63" s="22"/>
      <c r="U63" s="22"/>
      <c r="V63" s="22"/>
      <c r="W63" s="22"/>
      <c r="X63" s="10"/>
      <c r="Y63" s="10"/>
    </row>
    <row r="64" spans="1:26"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0"/>
      <c r="Y780" s="10"/>
    </row>
    <row r="781" spans="8:25" ht="50.1" customHeight="1" x14ac:dyDescent="0.25">
      <c r="H781" s="19"/>
      <c r="I781" s="18"/>
      <c r="J781" s="18"/>
      <c r="S781" s="22"/>
      <c r="T781" s="22"/>
      <c r="U781" s="22"/>
      <c r="V781" s="22"/>
      <c r="W781" s="22"/>
      <c r="X781" s="10"/>
      <c r="Y781" s="10"/>
    </row>
    <row r="782" spans="8:25" ht="50.1" customHeight="1" x14ac:dyDescent="0.25">
      <c r="H782" s="19"/>
      <c r="I782" s="18"/>
      <c r="J782" s="18"/>
      <c r="S782" s="22"/>
      <c r="T782" s="22"/>
      <c r="U782" s="22"/>
      <c r="V782" s="22"/>
      <c r="W782" s="22"/>
      <c r="X782" s="10"/>
      <c r="Y782" s="10"/>
    </row>
    <row r="783" spans="8:25" ht="50.1" customHeight="1" x14ac:dyDescent="0.25">
      <c r="H783" s="19"/>
      <c r="I783" s="18"/>
      <c r="J783" s="18"/>
      <c r="S783" s="22"/>
      <c r="T783" s="22"/>
      <c r="U783" s="22"/>
      <c r="V783" s="22"/>
      <c r="W783" s="22"/>
      <c r="X783" s="10"/>
      <c r="Y783" s="10"/>
    </row>
    <row r="784" spans="8:25" ht="50.1" customHeight="1" x14ac:dyDescent="0.25">
      <c r="H784" s="19"/>
      <c r="I784" s="18"/>
      <c r="J784" s="18"/>
      <c r="S784" s="22"/>
      <c r="T784" s="22"/>
      <c r="U784" s="22"/>
      <c r="V784" s="22"/>
      <c r="W784" s="22"/>
      <c r="X784" s="10"/>
      <c r="Y784" s="10"/>
    </row>
    <row r="785" spans="8:25" ht="50.1" customHeight="1" x14ac:dyDescent="0.25">
      <c r="H785" s="19"/>
      <c r="I785" s="18"/>
      <c r="J785" s="18"/>
      <c r="S785" s="22"/>
      <c r="T785" s="22"/>
      <c r="U785" s="22"/>
      <c r="V785" s="22"/>
      <c r="W785" s="22"/>
      <c r="X785" s="10"/>
      <c r="Y785" s="10"/>
    </row>
    <row r="786" spans="8:25" ht="50.1" customHeight="1" x14ac:dyDescent="0.25">
      <c r="H786" s="19"/>
      <c r="I786" s="18"/>
      <c r="J786" s="18"/>
      <c r="S786" s="22"/>
      <c r="T786" s="22"/>
      <c r="U786" s="22"/>
      <c r="V786" s="22"/>
      <c r="W786" s="22"/>
      <c r="X786" s="10"/>
      <c r="Y786" s="10"/>
    </row>
    <row r="787" spans="8:25" ht="50.1" customHeight="1" x14ac:dyDescent="0.25">
      <c r="H787" s="19"/>
      <c r="I787" s="18"/>
      <c r="J787" s="18"/>
      <c r="S787" s="22"/>
      <c r="T787" s="22"/>
      <c r="U787" s="22"/>
      <c r="V787" s="22"/>
      <c r="W787" s="22"/>
      <c r="X787" s="10"/>
      <c r="Y787" s="10"/>
    </row>
    <row r="788" spans="8:25" ht="50.1" customHeight="1" x14ac:dyDescent="0.25">
      <c r="H788" s="19"/>
      <c r="I788" s="18"/>
      <c r="J788" s="18"/>
      <c r="S788" s="22"/>
      <c r="T788" s="22"/>
      <c r="U788" s="22"/>
      <c r="V788" s="22"/>
      <c r="W788" s="22"/>
      <c r="X788" s="10"/>
      <c r="Y788" s="10"/>
    </row>
    <row r="789" spans="8:25" ht="50.1" customHeight="1" x14ac:dyDescent="0.25">
      <c r="H789" s="19"/>
      <c r="I789" s="18"/>
      <c r="J789" s="18"/>
      <c r="S789" s="22"/>
      <c r="T789" s="22"/>
      <c r="U789" s="22"/>
      <c r="V789" s="22"/>
      <c r="W789" s="22"/>
      <c r="X789" s="10"/>
      <c r="Y789" s="10"/>
    </row>
    <row r="790" spans="8:25" ht="50.1" customHeight="1" x14ac:dyDescent="0.25">
      <c r="H790" s="19"/>
      <c r="I790" s="18"/>
      <c r="J790" s="18"/>
      <c r="S790" s="22"/>
      <c r="T790" s="22"/>
      <c r="U790" s="22"/>
      <c r="V790" s="22"/>
      <c r="W790" s="22"/>
      <c r="X790" s="10"/>
      <c r="Y790" s="10"/>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H1020" s="19"/>
      <c r="I1020" s="18"/>
      <c r="J1020" s="18"/>
      <c r="S1020" s="22"/>
      <c r="T1020" s="22"/>
      <c r="U1020" s="22"/>
      <c r="V1020" s="22"/>
      <c r="W1020" s="22"/>
      <c r="X1020" s="11"/>
      <c r="Y1020" s="11"/>
    </row>
    <row r="1021" spans="8:25" ht="50.1" customHeight="1" x14ac:dyDescent="0.25">
      <c r="H1021" s="19"/>
      <c r="I1021" s="18"/>
      <c r="J1021" s="18"/>
      <c r="S1021" s="22"/>
      <c r="T1021" s="22"/>
      <c r="U1021" s="22"/>
      <c r="V1021" s="22"/>
      <c r="W1021" s="22"/>
      <c r="X1021" s="11"/>
      <c r="Y1021" s="11"/>
    </row>
    <row r="1022" spans="8:25" ht="50.1" customHeight="1" x14ac:dyDescent="0.25">
      <c r="H1022" s="19"/>
      <c r="I1022" s="18"/>
      <c r="J1022" s="18"/>
      <c r="S1022" s="22"/>
      <c r="T1022" s="22"/>
      <c r="U1022" s="22"/>
      <c r="V1022" s="22"/>
      <c r="W1022" s="22"/>
      <c r="X1022" s="11"/>
      <c r="Y1022" s="11"/>
    </row>
    <row r="1023" spans="8:25" ht="50.1" customHeight="1" x14ac:dyDescent="0.25">
      <c r="H1023" s="19"/>
      <c r="I1023" s="18"/>
      <c r="J1023" s="18"/>
      <c r="S1023" s="22"/>
      <c r="T1023" s="22"/>
      <c r="U1023" s="22"/>
      <c r="V1023" s="22"/>
      <c r="W1023" s="22"/>
      <c r="X1023" s="11"/>
      <c r="Y1023" s="11"/>
    </row>
    <row r="1024" spans="8:25" ht="50.1" customHeight="1" x14ac:dyDescent="0.25">
      <c r="H1024" s="19"/>
      <c r="I1024" s="18"/>
      <c r="J1024" s="18"/>
      <c r="S1024" s="22"/>
      <c r="T1024" s="22"/>
      <c r="U1024" s="22"/>
      <c r="V1024" s="22"/>
      <c r="W1024" s="22"/>
      <c r="X1024" s="11"/>
      <c r="Y1024" s="11"/>
    </row>
    <row r="1025" spans="8:25" ht="50.1" customHeight="1" x14ac:dyDescent="0.25">
      <c r="H1025" s="19"/>
      <c r="I1025" s="18"/>
      <c r="J1025" s="18"/>
      <c r="S1025" s="22"/>
      <c r="T1025" s="22"/>
      <c r="U1025" s="22"/>
      <c r="V1025" s="22"/>
      <c r="W1025" s="22"/>
      <c r="X1025" s="11"/>
      <c r="Y1025" s="11"/>
    </row>
    <row r="1026" spans="8:25" ht="50.1" customHeight="1" x14ac:dyDescent="0.25">
      <c r="H1026" s="19"/>
      <c r="I1026" s="18"/>
      <c r="J1026" s="18"/>
      <c r="S1026" s="22"/>
      <c r="T1026" s="22"/>
      <c r="U1026" s="22"/>
      <c r="V1026" s="22"/>
      <c r="W1026" s="22"/>
      <c r="X1026" s="11"/>
      <c r="Y1026" s="11"/>
    </row>
    <row r="1027" spans="8:25" ht="50.1" customHeight="1" x14ac:dyDescent="0.25">
      <c r="H1027" s="19"/>
      <c r="I1027" s="18"/>
      <c r="J1027" s="18"/>
      <c r="S1027" s="22"/>
      <c r="T1027" s="22"/>
      <c r="U1027" s="22"/>
      <c r="V1027" s="22"/>
      <c r="W1027" s="22"/>
      <c r="X1027" s="11"/>
      <c r="Y1027" s="11"/>
    </row>
    <row r="1028" spans="8:25" ht="50.1" customHeight="1" x14ac:dyDescent="0.25">
      <c r="H1028" s="19"/>
      <c r="I1028" s="18"/>
      <c r="J1028" s="18"/>
      <c r="S1028" s="22"/>
      <c r="T1028" s="22"/>
      <c r="U1028" s="22"/>
      <c r="V1028" s="22"/>
      <c r="W1028" s="22"/>
      <c r="X1028" s="11"/>
      <c r="Y1028" s="11"/>
    </row>
    <row r="1029" spans="8:25" ht="50.1" customHeight="1" x14ac:dyDescent="0.25">
      <c r="H1029" s="19"/>
      <c r="I1029" s="18"/>
      <c r="J1029" s="18"/>
      <c r="S1029" s="22"/>
      <c r="T1029" s="22"/>
      <c r="U1029" s="22"/>
      <c r="V1029" s="22"/>
      <c r="W1029" s="22"/>
      <c r="X1029" s="11"/>
      <c r="Y1029" s="11"/>
    </row>
    <row r="1030" spans="8:25" ht="50.1" customHeight="1" x14ac:dyDescent="0.25">
      <c r="H1030" s="19"/>
      <c r="I1030" s="18"/>
      <c r="J1030" s="18"/>
      <c r="S1030" s="22"/>
      <c r="T1030" s="22"/>
      <c r="U1030" s="22"/>
      <c r="V1030" s="22"/>
      <c r="W1030" s="22"/>
      <c r="X1030" s="11"/>
      <c r="Y1030" s="11"/>
    </row>
    <row r="1031" spans="8:25" ht="50.1" customHeight="1" x14ac:dyDescent="0.25">
      <c r="X1031" s="11"/>
      <c r="Y1031" s="11"/>
    </row>
    <row r="1032" spans="8:25" ht="50.1" customHeight="1" x14ac:dyDescent="0.25">
      <c r="X1032" s="11"/>
      <c r="Y1032" s="11"/>
    </row>
    <row r="1033" spans="8:25" ht="50.1" customHeight="1" x14ac:dyDescent="0.25">
      <c r="X1033" s="11"/>
      <c r="Y1033" s="11"/>
    </row>
    <row r="1034" spans="8:25" ht="50.1" customHeight="1" x14ac:dyDescent="0.25">
      <c r="X1034" s="11"/>
      <c r="Y1034" s="11"/>
    </row>
    <row r="1035" spans="8:25" ht="50.1" customHeight="1" x14ac:dyDescent="0.25">
      <c r="X1035" s="11"/>
      <c r="Y1035" s="11"/>
    </row>
    <row r="1036" spans="8:25" ht="50.1" customHeight="1" x14ac:dyDescent="0.25">
      <c r="X1036" s="11"/>
      <c r="Y1036" s="11"/>
    </row>
    <row r="1037" spans="8:25" ht="50.1" customHeight="1" x14ac:dyDescent="0.25">
      <c r="X1037" s="11"/>
      <c r="Y1037" s="11"/>
    </row>
    <row r="1038" spans="8:25" ht="50.1" customHeight="1" x14ac:dyDescent="0.25">
      <c r="X1038" s="11"/>
      <c r="Y1038" s="11"/>
    </row>
    <row r="1039" spans="8:25" ht="50.1" customHeight="1" x14ac:dyDescent="0.25">
      <c r="X1039" s="11"/>
      <c r="Y1039" s="11"/>
    </row>
    <row r="1040" spans="8: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c r="X1160" s="11"/>
      <c r="Y1160" s="11"/>
    </row>
    <row r="1161" spans="24:25" ht="50.1" customHeight="1" x14ac:dyDescent="0.25">
      <c r="X1161" s="11"/>
      <c r="Y1161" s="11"/>
    </row>
    <row r="1162" spans="24:25" ht="50.1" customHeight="1" x14ac:dyDescent="0.25">
      <c r="X1162" s="11"/>
      <c r="Y1162" s="11"/>
    </row>
    <row r="1163" spans="24:25" ht="50.1" customHeight="1" x14ac:dyDescent="0.25">
      <c r="X1163" s="11"/>
      <c r="Y1163" s="11"/>
    </row>
    <row r="1164" spans="24:25" ht="50.1" customHeight="1" x14ac:dyDescent="0.25">
      <c r="X1164" s="11"/>
      <c r="Y1164" s="11"/>
    </row>
    <row r="1165" spans="24:25" ht="50.1" customHeight="1" x14ac:dyDescent="0.25">
      <c r="X1165" s="11"/>
      <c r="Y1165" s="11"/>
    </row>
    <row r="1166" spans="24:25" ht="50.1" customHeight="1" x14ac:dyDescent="0.25">
      <c r="X1166" s="11"/>
      <c r="Y1166" s="11"/>
    </row>
    <row r="1167" spans="24:25" ht="50.1" customHeight="1" x14ac:dyDescent="0.25">
      <c r="X1167" s="11"/>
      <c r="Y1167" s="11"/>
    </row>
    <row r="1168" spans="24:25" ht="50.1" customHeight="1" x14ac:dyDescent="0.25">
      <c r="X1168" s="11"/>
      <c r="Y1168" s="11"/>
    </row>
    <row r="1169" spans="24:25" ht="50.1" customHeight="1" x14ac:dyDescent="0.25">
      <c r="X1169" s="11"/>
      <c r="Y1169" s="11"/>
    </row>
    <row r="1170" spans="24:25" ht="50.1" customHeight="1" x14ac:dyDescent="0.25">
      <c r="X1170" s="11"/>
      <c r="Y1170" s="11"/>
    </row>
    <row r="1171" spans="24:25" ht="50.1" customHeight="1" x14ac:dyDescent="0.25"/>
    <row r="1172" spans="24:25" ht="50.1" customHeight="1" x14ac:dyDescent="0.25"/>
    <row r="1173" spans="24:25" ht="50.1" customHeight="1" x14ac:dyDescent="0.25"/>
    <row r="1174" spans="24:25" ht="50.1" customHeight="1" x14ac:dyDescent="0.25"/>
    <row r="1175" spans="24:25" ht="50.1" customHeight="1" x14ac:dyDescent="0.25"/>
    <row r="1176" spans="24:25" ht="50.1" customHeight="1" x14ac:dyDescent="0.25"/>
    <row r="1177" spans="24:25" ht="50.1" customHeight="1" x14ac:dyDescent="0.25"/>
    <row r="1178" spans="24:25" ht="50.1" customHeight="1" x14ac:dyDescent="0.25"/>
    <row r="1179" spans="24:25" ht="50.1" customHeight="1" x14ac:dyDescent="0.25"/>
    <row r="1180" spans="24:25" ht="50.1" customHeight="1" x14ac:dyDescent="0.25"/>
    <row r="1181" spans="24:25" ht="50.1" customHeight="1" x14ac:dyDescent="0.25"/>
    <row r="1182" spans="24:25" ht="50.1" customHeight="1" x14ac:dyDescent="0.25"/>
    <row r="1183" spans="24:25" ht="50.1" customHeight="1" x14ac:dyDescent="0.25"/>
    <row r="1184" spans="24:25"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52:G52" name="Диапазон4"/>
    <protectedRange sqref="D53" name="Диапазон5"/>
    <protectedRange sqref="Q11:Q45" name="ППРФ925_1"/>
    <protectedRange sqref="I11:J45" name="Диапазон2_1_2"/>
    <protectedRange sqref="S11:T45" name="Диапазон3_1_1"/>
    <protectedRange sqref="G11:G45" name="Диапазон2_1_1_2"/>
    <protectedRange sqref="H11:H45" name="Диапазон2_1_1_1_1"/>
    <protectedRange sqref="F11:F45" name="Диапазон8_1"/>
  </protectedRanges>
  <mergeCells count="15">
    <mergeCell ref="H5:X5"/>
    <mergeCell ref="A46:W46"/>
    <mergeCell ref="A47:W47"/>
    <mergeCell ref="A48:W48"/>
    <mergeCell ref="AJ1:AN2"/>
    <mergeCell ref="AD8:AG8"/>
    <mergeCell ref="H1:P1"/>
    <mergeCell ref="B3:D3"/>
    <mergeCell ref="B6:D6"/>
    <mergeCell ref="E6:L6"/>
    <mergeCell ref="H2:P2"/>
    <mergeCell ref="F8:X8"/>
    <mergeCell ref="H3:P3"/>
    <mergeCell ref="H4:X4"/>
    <mergeCell ref="H7:P7"/>
  </mergeCells>
  <conditionalFormatting sqref="S11:S45">
    <cfRule type="expression" dxfId="0" priority="1">
      <formula>S11&gt;IF(#REF!=0,S11,#REF!)</formula>
    </cfRule>
  </conditionalFormatting>
  <dataValidations count="5">
    <dataValidation type="list" allowBlank="1" showInputMessage="1" showErrorMessage="1" sqref="Q11:Q45">
      <formula1>$AJ$5:$AK$5</formula1>
    </dataValidation>
    <dataValidation type="list" sqref="G11:H45">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45">
      <formula1>$AJ$3:$AL$3</formula1>
    </dataValidation>
    <dataValidation type="list" sqref="J11:J45">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45">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157626</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157626</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157626</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2018-05-17T08:31:02Z</dcterms:modified>
  <cp:contentStatus>v2017_1</cp:contentStatus>
</cp:coreProperties>
</file>