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'1.1.'!$D$26:$D$1145</definedName>
    <definedName name="Nomenclatura" localSheetId="2">'1.2. '!$D$5:$D$1134</definedName>
    <definedName name="Print_Area" localSheetId="0">'1.1.'!$A$1:$X$35</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'1.1.'!$L$26:$L$65553</definedName>
    <definedName name="НаименованиеПредметаЗакупки">'1.1.'!$D$9</definedName>
    <definedName name="НомерСертификатаИмя">'1.1.'!$J$26:$J$65553</definedName>
    <definedName name="Период" localSheetId="2">'1.2. '!$L$5:$L$20</definedName>
    <definedName name="Период" localSheetId="5">'[1]Коммерческое предложение'!$Q$54:$Q$55</definedName>
    <definedName name="Период">'1.1.'!$Z$30:$Z$31</definedName>
    <definedName name="ТехническиеХарактеристики">'1.1.'!$H$9</definedName>
  </definedNames>
  <calcPr calcId="145621" refMode="R1C1"/>
</workbook>
</file>

<file path=xl/calcChain.xml><?xml version="1.0" encoding="utf-8"?>
<calcChain xmlns="http://schemas.openxmlformats.org/spreadsheetml/2006/main">
  <c r="AG25" i="1" l="1"/>
  <c r="AF25" i="1"/>
  <c r="AE25" i="1"/>
  <c r="AD25" i="1"/>
  <c r="AC25" i="1"/>
  <c r="Y25" i="1"/>
  <c r="V25" i="1"/>
  <c r="AB25" i="1" s="1"/>
  <c r="AG24" i="1"/>
  <c r="AF24" i="1"/>
  <c r="AE24" i="1"/>
  <c r="AD24" i="1"/>
  <c r="AC24" i="1"/>
  <c r="Y24" i="1"/>
  <c r="V24" i="1"/>
  <c r="W24" i="1" s="1"/>
  <c r="AG23" i="1"/>
  <c r="AF23" i="1"/>
  <c r="AE23" i="1"/>
  <c r="AD23" i="1"/>
  <c r="AC23" i="1"/>
  <c r="AB23" i="1"/>
  <c r="Y23" i="1"/>
  <c r="W23" i="1"/>
  <c r="AA23" i="1" s="1"/>
  <c r="V23" i="1"/>
  <c r="AG22" i="1"/>
  <c r="AF22" i="1"/>
  <c r="AE22" i="1"/>
  <c r="AD22" i="1"/>
  <c r="AC22" i="1"/>
  <c r="Y22" i="1"/>
  <c r="V22" i="1"/>
  <c r="W22" i="1" s="1"/>
  <c r="AG21" i="1"/>
  <c r="AF21" i="1"/>
  <c r="AE21" i="1"/>
  <c r="AD21" i="1"/>
  <c r="AC21" i="1"/>
  <c r="Y21" i="1"/>
  <c r="V21" i="1"/>
  <c r="AB21" i="1" s="1"/>
  <c r="AG20" i="1"/>
  <c r="AF20" i="1"/>
  <c r="AE20" i="1"/>
  <c r="AD20" i="1"/>
  <c r="AC20" i="1"/>
  <c r="Y20" i="1"/>
  <c r="V20" i="1"/>
  <c r="W20" i="1" s="1"/>
  <c r="AG19" i="1"/>
  <c r="AF19" i="1"/>
  <c r="AE19" i="1"/>
  <c r="AD19" i="1"/>
  <c r="AC19" i="1"/>
  <c r="Y19" i="1"/>
  <c r="V19" i="1"/>
  <c r="AB19" i="1" s="1"/>
  <c r="AG18" i="1"/>
  <c r="AF18" i="1"/>
  <c r="AE18" i="1"/>
  <c r="AD18" i="1"/>
  <c r="AC18" i="1"/>
  <c r="AB18" i="1"/>
  <c r="Y18" i="1"/>
  <c r="W18" i="1"/>
  <c r="AA18" i="1" s="1"/>
  <c r="V18" i="1"/>
  <c r="AG17" i="1"/>
  <c r="AF17" i="1"/>
  <c r="AE17" i="1"/>
  <c r="AD17" i="1"/>
  <c r="AC17" i="1"/>
  <c r="Y17" i="1"/>
  <c r="V17" i="1"/>
  <c r="AB17" i="1" s="1"/>
  <c r="AG16" i="1"/>
  <c r="AF16" i="1"/>
  <c r="AE16" i="1"/>
  <c r="AD16" i="1"/>
  <c r="AC16" i="1"/>
  <c r="AB16" i="1"/>
  <c r="Y16" i="1"/>
  <c r="V16" i="1"/>
  <c r="W16" i="1" s="1"/>
  <c r="AG15" i="1"/>
  <c r="AF15" i="1"/>
  <c r="AE15" i="1"/>
  <c r="AD15" i="1"/>
  <c r="AC15" i="1"/>
  <c r="Y15" i="1"/>
  <c r="V15" i="1"/>
  <c r="W15" i="1" s="1"/>
  <c r="AG14" i="1"/>
  <c r="AF14" i="1"/>
  <c r="AE14" i="1"/>
  <c r="AD14" i="1"/>
  <c r="AC14" i="1"/>
  <c r="Y14" i="1"/>
  <c r="V14" i="1"/>
  <c r="W14" i="1" s="1"/>
  <c r="AG13" i="1"/>
  <c r="AF13" i="1"/>
  <c r="AE13" i="1"/>
  <c r="AD13" i="1"/>
  <c r="AC13" i="1"/>
  <c r="AB13" i="1"/>
  <c r="Y13" i="1"/>
  <c r="V13" i="1"/>
  <c r="W13" i="1" s="1"/>
  <c r="AG12" i="1"/>
  <c r="AF12" i="1"/>
  <c r="AE12" i="1"/>
  <c r="AD12" i="1"/>
  <c r="AC12" i="1"/>
  <c r="Y12" i="1"/>
  <c r="V12" i="1"/>
  <c r="W12" i="1" s="1"/>
  <c r="AG11" i="1"/>
  <c r="AF11" i="1"/>
  <c r="AE11" i="1"/>
  <c r="AD11" i="1"/>
  <c r="AC11" i="1"/>
  <c r="AB11" i="1"/>
  <c r="Y11" i="1"/>
  <c r="V11" i="1"/>
  <c r="W11" i="1" s="1"/>
  <c r="X11" i="1" s="1"/>
  <c r="Z11" i="1" s="1"/>
  <c r="AH11" i="1" s="1"/>
  <c r="W17" i="1" l="1"/>
  <c r="X17" i="1" s="1"/>
  <c r="Z17" i="1" s="1"/>
  <c r="AH17" i="1" s="1"/>
  <c r="W25" i="1"/>
  <c r="X25" i="1" s="1"/>
  <c r="Z25" i="1" s="1"/>
  <c r="AH25" i="1" s="1"/>
  <c r="AB24" i="1"/>
  <c r="W19" i="1"/>
  <c r="AA19" i="1" s="1"/>
  <c r="X22" i="1"/>
  <c r="Z22" i="1" s="1"/>
  <c r="AH22" i="1" s="1"/>
  <c r="AA22" i="1"/>
  <c r="AA20" i="1"/>
  <c r="X20" i="1"/>
  <c r="Z20" i="1" s="1"/>
  <c r="AH20" i="1" s="1"/>
  <c r="AA24" i="1"/>
  <c r="X24" i="1"/>
  <c r="Z24" i="1" s="1"/>
  <c r="AH24" i="1" s="1"/>
  <c r="AA14" i="1"/>
  <c r="X14" i="1"/>
  <c r="Z14" i="1" s="1"/>
  <c r="AH14" i="1" s="1"/>
  <c r="AA16" i="1"/>
  <c r="X16" i="1"/>
  <c r="Z16" i="1" s="1"/>
  <c r="AH16" i="1" s="1"/>
  <c r="X15" i="1"/>
  <c r="Z15" i="1" s="1"/>
  <c r="AH15" i="1" s="1"/>
  <c r="AA15" i="1"/>
  <c r="AA13" i="1"/>
  <c r="X13" i="1"/>
  <c r="Z13" i="1" s="1"/>
  <c r="AH13" i="1" s="1"/>
  <c r="X12" i="1"/>
  <c r="Z12" i="1" s="1"/>
  <c r="AH12" i="1" s="1"/>
  <c r="AA12" i="1"/>
  <c r="AB15" i="1"/>
  <c r="X19" i="1"/>
  <c r="Z19" i="1" s="1"/>
  <c r="AH19" i="1" s="1"/>
  <c r="AB12" i="1"/>
  <c r="AA17" i="1"/>
  <c r="AB20" i="1"/>
  <c r="W21" i="1"/>
  <c r="AA25" i="1"/>
  <c r="AA11" i="1"/>
  <c r="AB14" i="1"/>
  <c r="X18" i="1"/>
  <c r="Z18" i="1" s="1"/>
  <c r="AH18" i="1" s="1"/>
  <c r="AB22" i="1"/>
  <c r="X23" i="1"/>
  <c r="Z23" i="1" s="1"/>
  <c r="AH23" i="1" s="1"/>
  <c r="AA21" i="1" l="1"/>
  <c r="X21" i="1"/>
  <c r="Z21" i="1" s="1"/>
  <c r="AH21" i="1" s="1"/>
  <c r="E6" i="7" l="1"/>
  <c r="D6" i="7"/>
  <c r="F6" i="7"/>
  <c r="G6" i="7"/>
  <c r="B3" i="2" l="1"/>
  <c r="D3" i="4"/>
  <c r="F3" i="6"/>
  <c r="H5" i="1" l="1"/>
  <c r="H4" i="1"/>
  <c r="H3" i="1" l="1"/>
  <c r="H7" i="1" l="1"/>
  <c r="H1" i="1" l="1"/>
  <c r="AH8" i="1" l="1"/>
  <c r="M4" i="6"/>
  <c r="N4" i="6" s="1"/>
  <c r="X27" i="1"/>
  <c r="X28" i="1"/>
  <c r="X26" i="1" l="1"/>
  <c r="H2" i="1" l="1"/>
</calcChain>
</file>

<file path=xl/sharedStrings.xml><?xml version="1.0" encoding="utf-8"?>
<sst xmlns="http://schemas.openxmlformats.org/spreadsheetml/2006/main" count="474" uniqueCount="233">
  <si>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</si>
  <si>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</si>
  <si>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</si>
  <si>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</si>
  <si>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</si>
  <si>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</si>
  <si>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</si>
  <si>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</si>
  <si>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</si>
  <si>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</si>
  <si>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</si>
  <si>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</si>
  <si>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</si>
  <si>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</si>
  <si>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</si>
  <si>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</si>
  <si>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</si>
  <si>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</si>
  <si>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</si>
  <si>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</si>
  <si>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</si>
  <si>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</si>
  <si>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</si>
  <si>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</si>
  <si>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</si>
  <si>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</si>
  <si>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</si>
  <si>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</si>
  <si>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</si>
  <si>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</si>
  <si>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</si>
  <si>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</si>
  <si>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</si>
  <si>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</si>
  <si>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</si>
  <si>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</si>
  <si>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</si>
  <si>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</si>
  <si>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</si>
  <si>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</si>
  <si>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</si>
  <si>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</si>
  <si>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</si>
  <si>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</si>
  <si>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</si>
  <si>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</si>
  <si>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</si>
  <si>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</si>
  <si>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</si>
  <si>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</si>
  <si>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</si>
  <si>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</si>
  <si>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</si>
  <si>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</si>
  <si>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</si>
  <si>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</si>
  <si>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</si>
  <si>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</si>
  <si>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</si>
  <si>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</si>
  <si>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</si>
  <si>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</si>
  <si>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</si>
  <si>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</si>
  <si>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</si>
  <si>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</si>
  <si>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</si>
  <si>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</si>
  <si>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</si>
  <si>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</si>
  <si>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</si>
  <si>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</si>
  <si>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</si>
  <si>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</si>
  <si>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</si>
  <si>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</si>
  <si>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</si>
  <si>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</si>
  <si>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</si>
  <si>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</si>
  <si>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</si>
  <si>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</si>
  <si>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</si>
  <si>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</si>
  <si>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</si>
  <si>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</si>
  <si>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</si>
  <si>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</si>
  <si>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</si>
  <si>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</si>
  <si>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</si>
  <si>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</si>
  <si>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</si>
  <si>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</si>
  <si>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</si>
  <si>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</si>
  <si>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</si>
  <si>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</si>
  <si>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</si>
  <si>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</si>
  <si>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</si>
  <si>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</si>
  <si>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</si>
  <si>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</si>
  <si>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</si>
  <si>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</si>
  <si>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</si>
  <si>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</si>
  <si>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</si>
  <si>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</si>
  <si>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</si>
  <si>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</si>
  <si>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</si>
  <si>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</si>
  <si>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</si>
  <si>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</si>
  <si>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</si>
  <si>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</si>
  <si>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</si>
  <si>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</si>
  <si>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</si>
  <si>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</si>
  <si>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</si>
  <si>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</si>
  <si>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</si>
  <si>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</si>
  <si>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</si>
  <si>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</si>
  <si>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</si>
  <si>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</si>
  <si>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</si>
  <si>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</si>
  <si>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</si>
  <si>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</si>
  <si>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</si>
  <si>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</si>
  <si>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</si>
  <si>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</si>
  <si>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</si>
  <si>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</si>
  <si>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</si>
  <si>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</si>
  <si>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</si>
  <si>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</si>
  <si>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</si>
  <si>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</si>
  <si>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</si>
  <si>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</si>
  <si>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</si>
  <si>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</si>
  <si>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</si>
  <si>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</si>
  <si>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</si>
  <si>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</si>
  <si>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</si>
  <si>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</si>
  <si>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</si>
  <si>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</si>
  <si>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</si>
  <si>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</si>
  <si>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</si>
  <si>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</si>
  <si>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</si>
  <si>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</si>
  <si>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</si>
  <si>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</si>
  <si>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</si>
  <si>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</si>
  <si>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</si>
  <si>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</si>
  <si>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</si>
  <si>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</si>
  <si>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</si>
  <si>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</si>
  <si>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</si>
  <si>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</si>
  <si>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</si>
  <si>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</si>
  <si>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</si>
  <si>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</si>
  <si>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</si>
  <si>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</si>
  <si>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</si>
  <si>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</si>
  <si>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</si>
  <si>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</si>
  <si>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</si>
  <si>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</si>
  <si>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</si>
  <si>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</si>
  <si>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</si>
  <si>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</si>
  <si>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</si>
  <si>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ee935358-a193-4d18-b4c8-93ab7dea5e8c</t>
  </si>
  <si>
    <t>Провод ВПП 1х35</t>
  </si>
  <si>
    <t>Укажите номер сертификата или выберите &lt;&lt;Нет&gt;&gt;</t>
  </si>
  <si>
    <t>Метр</t>
  </si>
  <si>
    <t>11085</t>
  </si>
  <si>
    <t>Акционерное общество "Челябинскгоргаз"</t>
  </si>
  <si>
    <t>454087, г. Челябинск, ул. Рылеева, д. 8</t>
  </si>
  <si>
    <t>Иное</t>
  </si>
  <si>
    <t>0c8e620d-bdcf-4f8d-b305-e7a2c9f277e7</t>
  </si>
  <si>
    <t>Провод ВПП 1х16</t>
  </si>
  <si>
    <t>1d68ee8c-1e52-4e81-8e27-4e76af47fa98</t>
  </si>
  <si>
    <t>Кабель силовой КГ 1х10</t>
  </si>
  <si>
    <t>f6682525-3fc4-4f8d-bde5-5806fe77efad</t>
  </si>
  <si>
    <t>Кабель силовой АВБбШв 4х16</t>
  </si>
  <si>
    <t>b1f1777c-f5d6-4c58-b64e-a81659f38de8</t>
  </si>
  <si>
    <t>Провод самонесущий изолированный СИП-4 2х16</t>
  </si>
  <si>
    <t>9b80c492-e7b1-47e6-89da-029966c3e6bc</t>
  </si>
  <si>
    <t>Провод самонесущий изолированный СИП-4 2х25</t>
  </si>
  <si>
    <t>cef3e7b7-3d2a-4d06-a717-b3f857a1b3a5</t>
  </si>
  <si>
    <t>Кабель КСПВ 2х0.5</t>
  </si>
  <si>
    <t>6f537a93-602e-4445-82c4-b5b1c5b96a90</t>
  </si>
  <si>
    <t>Кабель КСПВ 4х0.5</t>
  </si>
  <si>
    <t>1ebaab69-a925-4e11-8690-544c403bc578</t>
  </si>
  <si>
    <t>Шнур ШВВП 2х0,75</t>
  </si>
  <si>
    <t>88890c97-d671-4e3b-9646-6264c3b80ac3</t>
  </si>
  <si>
    <t>Провод ПВС 3х1,5</t>
  </si>
  <si>
    <t>c9f2899c-59ac-4da1-b5e0-7c6372c5a103</t>
  </si>
  <si>
    <t>Провод ПВС 3х2,5</t>
  </si>
  <si>
    <t>267067f4-de78-4459-b32d-5125afecf8dd</t>
  </si>
  <si>
    <t>Провод ПВС 3х4</t>
  </si>
  <si>
    <t>f65166b8-6276-4afa-a642-951893dd7271</t>
  </si>
  <si>
    <t>Кабель силовой ВВГ 2х1,5</t>
  </si>
  <si>
    <t>103baa21-f579-4ec5-91f2-97d9f020c23d</t>
  </si>
  <si>
    <t>Кабель силовой ВВГ 3х1,5</t>
  </si>
  <si>
    <t>4b2e8247-09e5-4b72-9390-50205f97aadb</t>
  </si>
  <si>
    <t>Кабель силовой ВВГ 3х2,5</t>
  </si>
  <si>
    <t>Открытый запрос предложений в электронной форме</t>
  </si>
  <si>
    <t>9dc26cec-9a05-4f2d-bd79-8337b323da4d</t>
  </si>
  <si>
    <t>8b0070a1-13c2-4615-8dd6-ca8257f25d3a</t>
  </si>
  <si>
    <t>0a41691c-51f9-11e8-8239-005056b8f04c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</si>
</sst>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25"/>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230</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231</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229</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232</v>
      </c>
      <c r="B4" s="90"/>
      <c r="C4" s="90"/>
      <c r="D4" s="90">
        <v>156381</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IF(SUM(AH9:AH39)*100/MAX(SUM(Z10:Z36),1)&lt;50,"В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1</v>
      </c>
      <c r="D11" s="175" t="s">
        <v>194</v>
      </c>
      <c r="E11" s="176" t="s">
        <v>85</v>
      </c>
      <c r="F11" s="177" t="s">
        <v>85</v>
      </c>
      <c r="G11" s="178" t="s">
        <v>128</v>
      </c>
      <c r="H11" s="178" t="s">
        <v>128</v>
      </c>
      <c r="I11" s="179"/>
      <c r="J11" s="180" t="s">
        <v>195</v>
      </c>
      <c r="K11" s="174" t="s">
        <v>196</v>
      </c>
      <c r="L11" s="174">
        <v>150</v>
      </c>
      <c r="M11" s="174" t="s">
        <v>197</v>
      </c>
      <c r="N11" s="181">
        <v>150</v>
      </c>
      <c r="O11" s="174" t="s">
        <v>198</v>
      </c>
      <c r="P11" s="174" t="s">
        <v>199</v>
      </c>
      <c r="Q11" s="177" t="s">
        <v>200</v>
      </c>
      <c r="R11" s="182">
        <v>33699</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25" si="0">X11</f>
        <v>0</v>
      </c>
      <c r="AA11" s="186">
        <f t="shared" ref="AA11:AA25" si="1">W11</f>
        <v>0</v>
      </c>
      <c r="AB11" s="186">
        <f t="shared" ref="AB11:AB25" si="2">V11</f>
        <v>0</v>
      </c>
      <c r="AC11" s="187">
        <f t="shared" ref="AC11:AC25"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14</v>
      </c>
      <c r="D12" s="175" t="s">
        <v>202</v>
      </c>
      <c r="E12" s="176" t="s">
        <v>85</v>
      </c>
      <c r="F12" s="177" t="s">
        <v>85</v>
      </c>
      <c r="G12" s="178" t="s">
        <v>128</v>
      </c>
      <c r="H12" s="178" t="s">
        <v>128</v>
      </c>
      <c r="I12" s="179"/>
      <c r="J12" s="180" t="s">
        <v>195</v>
      </c>
      <c r="K12" s="174" t="s">
        <v>196</v>
      </c>
      <c r="L12" s="174">
        <v>300</v>
      </c>
      <c r="M12" s="174" t="s">
        <v>197</v>
      </c>
      <c r="N12" s="181">
        <v>300</v>
      </c>
      <c r="O12" s="174" t="s">
        <v>198</v>
      </c>
      <c r="P12" s="174" t="s">
        <v>199</v>
      </c>
      <c r="Q12" s="177" t="s">
        <v>200</v>
      </c>
      <c r="R12" s="182">
        <v>35187</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45">
      <c r="A13" s="174" t="s">
        <v>203</v>
      </c>
      <c r="B13" s="174">
        <v>3</v>
      </c>
      <c r="C13" s="174">
        <v>1</v>
      </c>
      <c r="D13" s="175" t="s">
        <v>204</v>
      </c>
      <c r="E13" s="176" t="s">
        <v>85</v>
      </c>
      <c r="F13" s="177" t="s">
        <v>85</v>
      </c>
      <c r="G13" s="178" t="s">
        <v>128</v>
      </c>
      <c r="H13" s="178" t="s">
        <v>128</v>
      </c>
      <c r="I13" s="179"/>
      <c r="J13" s="180" t="s">
        <v>195</v>
      </c>
      <c r="K13" s="174" t="s">
        <v>196</v>
      </c>
      <c r="L13" s="174">
        <v>20</v>
      </c>
      <c r="M13" s="174" t="s">
        <v>197</v>
      </c>
      <c r="N13" s="181">
        <v>20</v>
      </c>
      <c r="O13" s="174" t="s">
        <v>198</v>
      </c>
      <c r="P13" s="174" t="s">
        <v>199</v>
      </c>
      <c r="Q13" s="177" t="s">
        <v>200</v>
      </c>
      <c r="R13" s="182">
        <v>1119.2</v>
      </c>
      <c r="S13" s="183">
        <v>0</v>
      </c>
      <c r="T13" s="184" t="s">
        <v>116</v>
      </c>
      <c r="U13" s="182">
        <v>0</v>
      </c>
      <c r="V13" s="185">
        <f>ROUND(ROUND(S13,2)*ROUND(L13,3),2)</f>
        <v>0</v>
      </c>
      <c r="W13" s="185">
        <f>ROUND(V13*IF(UPPER(T13)="18%",18,1)*IF(UPPER(T13)="10%",10,1)*IF(UPPER(T13)="НДС не облагается",0,1)/100,2)</f>
        <v>0</v>
      </c>
      <c r="X13" s="185">
        <f>ROUND(W13+V13,2)</f>
        <v>0</v>
      </c>
      <c r="Y13" s="186">
        <f>IF(S13&gt;IF(U13=0,S13,U13),1,0)</f>
        <v>0</v>
      </c>
      <c r="Z13" s="186">
        <f t="shared" si="0"/>
        <v>0</v>
      </c>
      <c r="AA13" s="186">
        <f t="shared" si="1"/>
        <v>0</v>
      </c>
      <c r="AB13" s="186">
        <f t="shared" si="2"/>
        <v>0</v>
      </c>
      <c r="AC13" s="187">
        <f t="shared" si="3"/>
        <v>1</v>
      </c>
      <c r="AD13" s="187">
        <f>IF(AND(E13="Да",OR(AND(F13 = "Да",ISBLANK(G13)),AND(F13 = "Да", G13 = "В соответствии с техническим заданием"),AND(F13 = "Нет",NOT(G13 = "В соответствии с техническим заданием")))),1,0)</f>
        <v>0</v>
      </c>
      <c r="AE13" s="188">
        <f>IF(AND(E13="Да",OR(AND(F13 = "Да",ISBLANK(H13)),AND(F13 = "Да", H13 = "В соответствии с техническим заданием"),AND(F13 = "Нет",NOT(H13 = "В соответствии с техническим заданием")))),1,0)</f>
        <v>0</v>
      </c>
      <c r="AF13" s="188">
        <f>IF(OR(AND(E13="Нет",F13="Нет"),AND(E13="Да",F13="Нет"),AND(E13="Да",F13="Да")),0,1)</f>
        <v>0</v>
      </c>
      <c r="AG13" s="188">
        <f>IF(AND(Q13="Россия"),1,0)</f>
        <v>0</v>
      </c>
      <c r="AH13" s="188">
        <f>Z13*AG13</f>
        <v>0</v>
      </c>
      <c r="AI13" s="73" t="s">
        <v>105</v>
      </c>
    </row>
    <row r="14" spans="1:40" ht="50.1" customHeight="1" x14ac:dyDescent="0.45">
      <c r="A14" s="174" t="s">
        <v>205</v>
      </c>
      <c r="B14" s="174">
        <v>4</v>
      </c>
      <c r="C14" s="174">
        <v>5</v>
      </c>
      <c r="D14" s="175" t="s">
        <v>206</v>
      </c>
      <c r="E14" s="176" t="s">
        <v>85</v>
      </c>
      <c r="F14" s="177" t="s">
        <v>85</v>
      </c>
      <c r="G14" s="178" t="s">
        <v>128</v>
      </c>
      <c r="H14" s="178" t="s">
        <v>128</v>
      </c>
      <c r="I14" s="179"/>
      <c r="J14" s="180" t="s">
        <v>195</v>
      </c>
      <c r="K14" s="174" t="s">
        <v>196</v>
      </c>
      <c r="L14" s="174">
        <v>500</v>
      </c>
      <c r="M14" s="174" t="s">
        <v>197</v>
      </c>
      <c r="N14" s="181">
        <v>500</v>
      </c>
      <c r="O14" s="174" t="s">
        <v>198</v>
      </c>
      <c r="P14" s="174" t="s">
        <v>199</v>
      </c>
      <c r="Q14" s="177" t="s">
        <v>200</v>
      </c>
      <c r="R14" s="182">
        <v>43610</v>
      </c>
      <c r="S14" s="183">
        <v>0</v>
      </c>
      <c r="T14" s="184" t="s">
        <v>116</v>
      </c>
      <c r="U14" s="182">
        <v>0</v>
      </c>
      <c r="V14" s="185">
        <f>ROUND(ROUND(S14,2)*ROUND(L14,3),2)</f>
        <v>0</v>
      </c>
      <c r="W14" s="185">
        <f>ROUND(V14*IF(UPPER(T14)="18%",18,1)*IF(UPPER(T14)="10%",10,1)*IF(UPPER(T14)="НДС не облагается",0,1)/100,2)</f>
        <v>0</v>
      </c>
      <c r="X14" s="185">
        <f>ROUND(W14+V14,2)</f>
        <v>0</v>
      </c>
      <c r="Y14" s="186">
        <f>IF(S14&gt;IF(U14=0,S14,U14),1,0)</f>
        <v>0</v>
      </c>
      <c r="Z14" s="186">
        <f t="shared" si="0"/>
        <v>0</v>
      </c>
      <c r="AA14" s="186">
        <f t="shared" si="1"/>
        <v>0</v>
      </c>
      <c r="AB14" s="186">
        <f t="shared" si="2"/>
        <v>0</v>
      </c>
      <c r="AC14" s="187">
        <f t="shared" si="3"/>
        <v>1</v>
      </c>
      <c r="AD14" s="187">
        <f>IF(AND(E14="Да",OR(AND(F14 = "Да",ISBLANK(G14)),AND(F14 = "Да", G14 = "В соответствии с техническим заданием"),AND(F14 = "Нет",NOT(G14 = "В соответствии с техническим заданием")))),1,0)</f>
        <v>0</v>
      </c>
      <c r="AE14" s="188">
        <f>IF(AND(E14="Да",OR(AND(F14 = "Да",ISBLANK(H14)),AND(F14 = "Да", H14 = "В соответствии с техническим заданием"),AND(F14 = "Нет",NOT(H14 = "В соответствии с техническим заданием")))),1,0)</f>
        <v>0</v>
      </c>
      <c r="AF14" s="188">
        <f>IF(OR(AND(E14="Нет",F14="Нет"),AND(E14="Да",F14="Нет"),AND(E14="Да",F14="Да")),0,1)</f>
        <v>0</v>
      </c>
      <c r="AG14" s="188">
        <f>IF(AND(Q14="Россия"),1,0)</f>
        <v>0</v>
      </c>
      <c r="AH14" s="188">
        <f>Z14*AG14</f>
        <v>0</v>
      </c>
      <c r="AI14" s="73" t="s">
        <v>105</v>
      </c>
    </row>
    <row r="15" spans="1:40" ht="50.1" customHeight="1" x14ac:dyDescent="0.45">
      <c r="A15" s="174" t="s">
        <v>207</v>
      </c>
      <c r="B15" s="174">
        <v>5</v>
      </c>
      <c r="C15" s="174">
        <v>1</v>
      </c>
      <c r="D15" s="175" t="s">
        <v>208</v>
      </c>
      <c r="E15" s="176" t="s">
        <v>85</v>
      </c>
      <c r="F15" s="177" t="s">
        <v>85</v>
      </c>
      <c r="G15" s="178" t="s">
        <v>128</v>
      </c>
      <c r="H15" s="178" t="s">
        <v>128</v>
      </c>
      <c r="I15" s="179"/>
      <c r="J15" s="180" t="s">
        <v>195</v>
      </c>
      <c r="K15" s="174" t="s">
        <v>196</v>
      </c>
      <c r="L15" s="174">
        <v>500</v>
      </c>
      <c r="M15" s="174" t="s">
        <v>197</v>
      </c>
      <c r="N15" s="181">
        <v>500</v>
      </c>
      <c r="O15" s="174" t="s">
        <v>198</v>
      </c>
      <c r="P15" s="174" t="s">
        <v>199</v>
      </c>
      <c r="Q15" s="177" t="s">
        <v>200</v>
      </c>
      <c r="R15" s="182">
        <v>11950</v>
      </c>
      <c r="S15" s="183">
        <v>0</v>
      </c>
      <c r="T15" s="184" t="s">
        <v>116</v>
      </c>
      <c r="U15" s="182">
        <v>0</v>
      </c>
      <c r="V15" s="185">
        <f>ROUND(ROUND(S15,2)*ROUND(L15,3),2)</f>
        <v>0</v>
      </c>
      <c r="W15" s="185">
        <f>ROUND(V15*IF(UPPER(T15)="18%",18,1)*IF(UPPER(T15)="10%",10,1)*IF(UPPER(T15)="НДС не облагается",0,1)/100,2)</f>
        <v>0</v>
      </c>
      <c r="X15" s="185">
        <f>ROUND(W15+V15,2)</f>
        <v>0</v>
      </c>
      <c r="Y15" s="186">
        <f>IF(S15&gt;IF(U15=0,S15,U15),1,0)</f>
        <v>0</v>
      </c>
      <c r="Z15" s="186">
        <f t="shared" si="0"/>
        <v>0</v>
      </c>
      <c r="AA15" s="186">
        <f t="shared" si="1"/>
        <v>0</v>
      </c>
      <c r="AB15" s="186">
        <f t="shared" si="2"/>
        <v>0</v>
      </c>
      <c r="AC15" s="187">
        <f t="shared" si="3"/>
        <v>1</v>
      </c>
      <c r="AD15" s="187">
        <f>IF(AND(E15="Да",OR(AND(F15 = "Да",ISBLANK(G15)),AND(F15 = "Да", G15 = "В соответствии с техническим заданием"),AND(F15 = "Нет",NOT(G15 = "В соответствии с техническим заданием")))),1,0)</f>
        <v>0</v>
      </c>
      <c r="AE15" s="188">
        <f>IF(AND(E15="Да",OR(AND(F15 = "Да",ISBLANK(H15)),AND(F15 = "Да", H15 = "В соответствии с техническим заданием"),AND(F15 = "Нет",NOT(H15 = "В соответствии с техническим заданием")))),1,0)</f>
        <v>0</v>
      </c>
      <c r="AF15" s="188">
        <f>IF(OR(AND(E15="Нет",F15="Нет"),AND(E15="Да",F15="Нет"),AND(E15="Да",F15="Да")),0,1)</f>
        <v>0</v>
      </c>
      <c r="AG15" s="188">
        <f>IF(AND(Q15="Россия"),1,0)</f>
        <v>0</v>
      </c>
      <c r="AH15" s="188">
        <f>Z15*AG15</f>
        <v>0</v>
      </c>
      <c r="AI15" s="73" t="s">
        <v>105</v>
      </c>
    </row>
    <row r="16" spans="1:40" ht="50.1" customHeight="1" x14ac:dyDescent="0.45">
      <c r="A16" s="174" t="s">
        <v>209</v>
      </c>
      <c r="B16" s="174">
        <v>6</v>
      </c>
      <c r="C16" s="174">
        <v>2</v>
      </c>
      <c r="D16" s="175" t="s">
        <v>210</v>
      </c>
      <c r="E16" s="176" t="s">
        <v>85</v>
      </c>
      <c r="F16" s="177" t="s">
        <v>85</v>
      </c>
      <c r="G16" s="178" t="s">
        <v>128</v>
      </c>
      <c r="H16" s="178" t="s">
        <v>128</v>
      </c>
      <c r="I16" s="179"/>
      <c r="J16" s="180" t="s">
        <v>195</v>
      </c>
      <c r="K16" s="174" t="s">
        <v>196</v>
      </c>
      <c r="L16" s="174">
        <v>500</v>
      </c>
      <c r="M16" s="174" t="s">
        <v>197</v>
      </c>
      <c r="N16" s="181">
        <v>500</v>
      </c>
      <c r="O16" s="174" t="s">
        <v>198</v>
      </c>
      <c r="P16" s="174" t="s">
        <v>199</v>
      </c>
      <c r="Q16" s="177" t="s">
        <v>200</v>
      </c>
      <c r="R16" s="182">
        <v>17825</v>
      </c>
      <c r="S16" s="183">
        <v>0</v>
      </c>
      <c r="T16" s="184" t="s">
        <v>116</v>
      </c>
      <c r="U16" s="182">
        <v>0</v>
      </c>
      <c r="V16" s="185">
        <f>ROUND(ROUND(S16,2)*ROUND(L16,3),2)</f>
        <v>0</v>
      </c>
      <c r="W16" s="185">
        <f>ROUND(V16*IF(UPPER(T16)="18%",18,1)*IF(UPPER(T16)="10%",10,1)*IF(UPPER(T16)="НДС не облагается",0,1)/100,2)</f>
        <v>0</v>
      </c>
      <c r="X16" s="185">
        <f>ROUND(W16+V16,2)</f>
        <v>0</v>
      </c>
      <c r="Y16" s="186">
        <f>IF(S16&gt;IF(U16=0,S16,U16),1,0)</f>
        <v>0</v>
      </c>
      <c r="Z16" s="186">
        <f t="shared" si="0"/>
        <v>0</v>
      </c>
      <c r="AA16" s="186">
        <f t="shared" si="1"/>
        <v>0</v>
      </c>
      <c r="AB16" s="186">
        <f t="shared" si="2"/>
        <v>0</v>
      </c>
      <c r="AC16" s="187">
        <f t="shared" si="3"/>
        <v>1</v>
      </c>
      <c r="AD16" s="187">
        <f>IF(AND(E16="Да",OR(AND(F16 = "Да",ISBLANK(G16)),AND(F16 = "Да", G16 = "В соответствии с техническим заданием"),AND(F16 = "Нет",NOT(G16 = "В соответствии с техническим заданием")))),1,0)</f>
        <v>0</v>
      </c>
      <c r="AE16" s="188">
        <f>IF(AND(E16="Да",OR(AND(F16 = "Да",ISBLANK(H16)),AND(F16 = "Да", H16 = "В соответствии с техническим заданием"),AND(F16 = "Нет",NOT(H16 = "В соответствии с техническим заданием")))),1,0)</f>
        <v>0</v>
      </c>
      <c r="AF16" s="188">
        <f>IF(OR(AND(E16="Нет",F16="Нет"),AND(E16="Да",F16="Нет"),AND(E16="Да",F16="Да")),0,1)</f>
        <v>0</v>
      </c>
      <c r="AG16" s="188">
        <f>IF(AND(Q16="Россия"),1,0)</f>
        <v>0</v>
      </c>
      <c r="AH16" s="188">
        <f>Z16*AG16</f>
        <v>0</v>
      </c>
      <c r="AI16" s="73" t="s">
        <v>105</v>
      </c>
    </row>
    <row r="17" spans="1:35" ht="50.1" customHeight="1" x14ac:dyDescent="0.45">
      <c r="A17" s="174" t="s">
        <v>211</v>
      </c>
      <c r="B17" s="174">
        <v>7</v>
      </c>
      <c r="C17" s="174">
        <v>98</v>
      </c>
      <c r="D17" s="175" t="s">
        <v>212</v>
      </c>
      <c r="E17" s="176" t="s">
        <v>85</v>
      </c>
      <c r="F17" s="177" t="s">
        <v>85</v>
      </c>
      <c r="G17" s="178" t="s">
        <v>128</v>
      </c>
      <c r="H17" s="178" t="s">
        <v>128</v>
      </c>
      <c r="I17" s="179"/>
      <c r="J17" s="180" t="s">
        <v>195</v>
      </c>
      <c r="K17" s="174" t="s">
        <v>196</v>
      </c>
      <c r="L17" s="174">
        <v>1000</v>
      </c>
      <c r="M17" s="174" t="s">
        <v>197</v>
      </c>
      <c r="N17" s="181">
        <v>1000</v>
      </c>
      <c r="O17" s="174" t="s">
        <v>198</v>
      </c>
      <c r="P17" s="174" t="s">
        <v>199</v>
      </c>
      <c r="Q17" s="177" t="s">
        <v>200</v>
      </c>
      <c r="R17" s="182">
        <v>2660</v>
      </c>
      <c r="S17" s="183">
        <v>0</v>
      </c>
      <c r="T17" s="184" t="s">
        <v>116</v>
      </c>
      <c r="U17" s="182">
        <v>0</v>
      </c>
      <c r="V17" s="185">
        <f>ROUND(ROUND(S17,2)*ROUND(L17,3),2)</f>
        <v>0</v>
      </c>
      <c r="W17" s="185">
        <f>ROUND(V17*IF(UPPER(T17)="18%",18,1)*IF(UPPER(T17)="10%",10,1)*IF(UPPER(T17)="НДС не облагается",0,1)/100,2)</f>
        <v>0</v>
      </c>
      <c r="X17" s="185">
        <f>ROUND(W17+V17,2)</f>
        <v>0</v>
      </c>
      <c r="Y17" s="186">
        <f>IF(S17&gt;IF(U17=0,S17,U17),1,0)</f>
        <v>0</v>
      </c>
      <c r="Z17" s="186">
        <f t="shared" si="0"/>
        <v>0</v>
      </c>
      <c r="AA17" s="186">
        <f t="shared" si="1"/>
        <v>0</v>
      </c>
      <c r="AB17" s="186">
        <f t="shared" si="2"/>
        <v>0</v>
      </c>
      <c r="AC17" s="187">
        <f t="shared" si="3"/>
        <v>1</v>
      </c>
      <c r="AD17" s="187">
        <f>IF(AND(E17="Да",OR(AND(F17 = "Да",ISBLANK(G17)),AND(F17 = "Да", G17 = "В соответствии с техническим заданием"),AND(F17 = "Нет",NOT(G17 = "В соответствии с техническим заданием")))),1,0)</f>
        <v>0</v>
      </c>
      <c r="AE17" s="188">
        <f>IF(AND(E17="Да",OR(AND(F17 = "Да",ISBLANK(H17)),AND(F17 = "Да", H17 = "В соответствии с техническим заданием"),AND(F17 = "Нет",NOT(H17 = "В соответствии с техническим заданием")))),1,0)</f>
        <v>0</v>
      </c>
      <c r="AF17" s="188">
        <f>IF(OR(AND(E17="Нет",F17="Нет"),AND(E17="Да",F17="Нет"),AND(E17="Да",F17="Да")),0,1)</f>
        <v>0</v>
      </c>
      <c r="AG17" s="188">
        <f>IF(AND(Q17="Россия"),1,0)</f>
        <v>0</v>
      </c>
      <c r="AH17" s="188">
        <f>Z17*AG17</f>
        <v>0</v>
      </c>
      <c r="AI17" s="73" t="s">
        <v>105</v>
      </c>
    </row>
    <row r="18" spans="1:35" ht="50.1" customHeight="1" x14ac:dyDescent="0.45">
      <c r="A18" s="174" t="s">
        <v>213</v>
      </c>
      <c r="B18" s="174">
        <v>8</v>
      </c>
      <c r="C18" s="174">
        <v>96</v>
      </c>
      <c r="D18" s="175" t="s">
        <v>214</v>
      </c>
      <c r="E18" s="176" t="s">
        <v>85</v>
      </c>
      <c r="F18" s="177" t="s">
        <v>85</v>
      </c>
      <c r="G18" s="178" t="s">
        <v>128</v>
      </c>
      <c r="H18" s="178" t="s">
        <v>128</v>
      </c>
      <c r="I18" s="179"/>
      <c r="J18" s="180" t="s">
        <v>195</v>
      </c>
      <c r="K18" s="174" t="s">
        <v>196</v>
      </c>
      <c r="L18" s="174">
        <v>800</v>
      </c>
      <c r="M18" s="174" t="s">
        <v>197</v>
      </c>
      <c r="N18" s="181">
        <v>800</v>
      </c>
      <c r="O18" s="174" t="s">
        <v>198</v>
      </c>
      <c r="P18" s="174" t="s">
        <v>199</v>
      </c>
      <c r="Q18" s="177" t="s">
        <v>200</v>
      </c>
      <c r="R18" s="182">
        <v>4488</v>
      </c>
      <c r="S18" s="183">
        <v>0</v>
      </c>
      <c r="T18" s="184" t="s">
        <v>116</v>
      </c>
      <c r="U18" s="182">
        <v>0</v>
      </c>
      <c r="V18" s="185">
        <f>ROUND(ROUND(S18,2)*ROUND(L18,3),2)</f>
        <v>0</v>
      </c>
      <c r="W18" s="185">
        <f>ROUND(V18*IF(UPPER(T18)="18%",18,1)*IF(UPPER(T18)="10%",10,1)*IF(UPPER(T18)="НДС не облагается",0,1)/100,2)</f>
        <v>0</v>
      </c>
      <c r="X18" s="185">
        <f>ROUND(W18+V18,2)</f>
        <v>0</v>
      </c>
      <c r="Y18" s="186">
        <f>IF(S18&gt;IF(U18=0,S18,U18),1,0)</f>
        <v>0</v>
      </c>
      <c r="Z18" s="186">
        <f t="shared" si="0"/>
        <v>0</v>
      </c>
      <c r="AA18" s="186">
        <f t="shared" si="1"/>
        <v>0</v>
      </c>
      <c r="AB18" s="186">
        <f t="shared" si="2"/>
        <v>0</v>
      </c>
      <c r="AC18" s="187">
        <f t="shared" si="3"/>
        <v>1</v>
      </c>
      <c r="AD18" s="187">
        <f>IF(AND(E18="Да",OR(AND(F18 = "Да",ISBLANK(G18)),AND(F18 = "Да", G18 = "В соответствии с техническим заданием"),AND(F18 = "Нет",NOT(G18 = "В соответствии с техническим заданием")))),1,0)</f>
        <v>0</v>
      </c>
      <c r="AE18" s="188">
        <f>IF(AND(E18="Да",OR(AND(F18 = "Да",ISBLANK(H18)),AND(F18 = "Да", H18 = "В соответствии с техническим заданием"),AND(F18 = "Нет",NOT(H18 = "В соответствии с техническим заданием")))),1,0)</f>
        <v>0</v>
      </c>
      <c r="AF18" s="188">
        <f>IF(OR(AND(E18="Нет",F18="Нет"),AND(E18="Да",F18="Нет"),AND(E18="Да",F18="Да")),0,1)</f>
        <v>0</v>
      </c>
      <c r="AG18" s="188">
        <f>IF(AND(Q18="Россия"),1,0)</f>
        <v>0</v>
      </c>
      <c r="AH18" s="188">
        <f>Z18*AG18</f>
        <v>0</v>
      </c>
      <c r="AI18" s="73" t="s">
        <v>105</v>
      </c>
    </row>
    <row r="19" spans="1:35" ht="50.1" customHeight="1" x14ac:dyDescent="0.45">
      <c r="A19" s="174" t="s">
        <v>215</v>
      </c>
      <c r="B19" s="174">
        <v>9</v>
      </c>
      <c r="C19" s="174">
        <v>2</v>
      </c>
      <c r="D19" s="175" t="s">
        <v>216</v>
      </c>
      <c r="E19" s="176" t="s">
        <v>85</v>
      </c>
      <c r="F19" s="177" t="s">
        <v>85</v>
      </c>
      <c r="G19" s="178" t="s">
        <v>128</v>
      </c>
      <c r="H19" s="178" t="s">
        <v>128</v>
      </c>
      <c r="I19" s="179"/>
      <c r="J19" s="180" t="s">
        <v>195</v>
      </c>
      <c r="K19" s="174" t="s">
        <v>196</v>
      </c>
      <c r="L19" s="174">
        <v>250</v>
      </c>
      <c r="M19" s="174" t="s">
        <v>197</v>
      </c>
      <c r="N19" s="181">
        <v>250</v>
      </c>
      <c r="O19" s="174" t="s">
        <v>198</v>
      </c>
      <c r="P19" s="174" t="s">
        <v>199</v>
      </c>
      <c r="Q19" s="177" t="s">
        <v>200</v>
      </c>
      <c r="R19" s="182">
        <v>2425</v>
      </c>
      <c r="S19" s="183">
        <v>0</v>
      </c>
      <c r="T19" s="184" t="s">
        <v>116</v>
      </c>
      <c r="U19" s="182">
        <v>0</v>
      </c>
      <c r="V19" s="185">
        <f>ROUND(ROUND(S19,2)*ROUND(L19,3),2)</f>
        <v>0</v>
      </c>
      <c r="W19" s="185">
        <f>ROUND(V19*IF(UPPER(T19)="18%",18,1)*IF(UPPER(T19)="10%",10,1)*IF(UPPER(T19)="НДС не облагается",0,1)/100,2)</f>
        <v>0</v>
      </c>
      <c r="X19" s="185">
        <f>ROUND(W19+V19,2)</f>
        <v>0</v>
      </c>
      <c r="Y19" s="186">
        <f>IF(S19&gt;IF(U19=0,S19,U19),1,0)</f>
        <v>0</v>
      </c>
      <c r="Z19" s="186">
        <f t="shared" si="0"/>
        <v>0</v>
      </c>
      <c r="AA19" s="186">
        <f t="shared" si="1"/>
        <v>0</v>
      </c>
      <c r="AB19" s="186">
        <f t="shared" si="2"/>
        <v>0</v>
      </c>
      <c r="AC19" s="187">
        <f t="shared" si="3"/>
        <v>1</v>
      </c>
      <c r="AD19" s="187">
        <f>IF(AND(E19="Да",OR(AND(F19 = "Да",ISBLANK(G19)),AND(F19 = "Да", G19 = "В соответствии с техническим заданием"),AND(F19 = "Нет",NOT(G19 = "В соответствии с техническим заданием")))),1,0)</f>
        <v>0</v>
      </c>
      <c r="AE19" s="188">
        <f>IF(AND(E19="Да",OR(AND(F19 = "Да",ISBLANK(H19)),AND(F19 = "Да", H19 = "В соответствии с техническим заданием"),AND(F19 = "Нет",NOT(H19 = "В соответствии с техническим заданием")))),1,0)</f>
        <v>0</v>
      </c>
      <c r="AF19" s="188">
        <f>IF(OR(AND(E19="Нет",F19="Нет"),AND(E19="Да",F19="Нет"),AND(E19="Да",F19="Да")),0,1)</f>
        <v>0</v>
      </c>
      <c r="AG19" s="188">
        <f>IF(AND(Q19="Россия"),1,0)</f>
        <v>0</v>
      </c>
      <c r="AH19" s="188">
        <f>Z19*AG19</f>
        <v>0</v>
      </c>
      <c r="AI19" s="73" t="s">
        <v>105</v>
      </c>
    </row>
    <row r="20" spans="1:35" ht="50.1" customHeight="1" x14ac:dyDescent="0.45">
      <c r="A20" s="174" t="s">
        <v>217</v>
      </c>
      <c r="B20" s="174">
        <v>10</v>
      </c>
      <c r="C20" s="174">
        <v>4</v>
      </c>
      <c r="D20" s="175" t="s">
        <v>218</v>
      </c>
      <c r="E20" s="176" t="s">
        <v>85</v>
      </c>
      <c r="F20" s="177" t="s">
        <v>85</v>
      </c>
      <c r="G20" s="178" t="s">
        <v>128</v>
      </c>
      <c r="H20" s="178" t="s">
        <v>128</v>
      </c>
      <c r="I20" s="179"/>
      <c r="J20" s="180" t="s">
        <v>195</v>
      </c>
      <c r="K20" s="174" t="s">
        <v>196</v>
      </c>
      <c r="L20" s="174">
        <v>300</v>
      </c>
      <c r="M20" s="174" t="s">
        <v>197</v>
      </c>
      <c r="N20" s="181">
        <v>300</v>
      </c>
      <c r="O20" s="174" t="s">
        <v>198</v>
      </c>
      <c r="P20" s="174" t="s">
        <v>199</v>
      </c>
      <c r="Q20" s="177" t="s">
        <v>200</v>
      </c>
      <c r="R20" s="182">
        <v>8142</v>
      </c>
      <c r="S20" s="183">
        <v>0</v>
      </c>
      <c r="T20" s="184" t="s">
        <v>116</v>
      </c>
      <c r="U20" s="182">
        <v>0</v>
      </c>
      <c r="V20" s="185">
        <f>ROUND(ROUND(S20,2)*ROUND(L20,3),2)</f>
        <v>0</v>
      </c>
      <c r="W20" s="185">
        <f>ROUND(V20*IF(UPPER(T20)="18%",18,1)*IF(UPPER(T20)="10%",10,1)*IF(UPPER(T20)="НДС не облагается",0,1)/100,2)</f>
        <v>0</v>
      </c>
      <c r="X20" s="185">
        <f>ROUND(W20+V20,2)</f>
        <v>0</v>
      </c>
      <c r="Y20" s="186">
        <f>IF(S20&gt;IF(U20=0,S20,U20),1,0)</f>
        <v>0</v>
      </c>
      <c r="Z20" s="186">
        <f t="shared" si="0"/>
        <v>0</v>
      </c>
      <c r="AA20" s="186">
        <f t="shared" si="1"/>
        <v>0</v>
      </c>
      <c r="AB20" s="186">
        <f t="shared" si="2"/>
        <v>0</v>
      </c>
      <c r="AC20" s="187">
        <f t="shared" si="3"/>
        <v>1</v>
      </c>
      <c r="AD20" s="187">
        <f>IF(AND(E20="Да",OR(AND(F20 = "Да",ISBLANK(G20)),AND(F20 = "Да", G20 = "В соответствии с техническим заданием"),AND(F20 = "Нет",NOT(G20 = "В соответствии с техническим заданием")))),1,0)</f>
        <v>0</v>
      </c>
      <c r="AE20" s="188">
        <f>IF(AND(E20="Да",OR(AND(F20 = "Да",ISBLANK(H20)),AND(F20 = "Да", H20 = "В соответствии с техническим заданием"),AND(F20 = "Нет",NOT(H20 = "В соответствии с техническим заданием")))),1,0)</f>
        <v>0</v>
      </c>
      <c r="AF20" s="188">
        <f>IF(OR(AND(E20="Нет",F20="Нет"),AND(E20="Да",F20="Нет"),AND(E20="Да",F20="Да")),0,1)</f>
        <v>0</v>
      </c>
      <c r="AG20" s="188">
        <f>IF(AND(Q20="Россия"),1,0)</f>
        <v>0</v>
      </c>
      <c r="AH20" s="188">
        <f>Z20*AG20</f>
        <v>0</v>
      </c>
      <c r="AI20" s="73" t="s">
        <v>105</v>
      </c>
    </row>
    <row r="21" spans="1:35" ht="50.1" customHeight="1" x14ac:dyDescent="0.45">
      <c r="A21" s="174" t="s">
        <v>219</v>
      </c>
      <c r="B21" s="174">
        <v>11</v>
      </c>
      <c r="C21" s="174">
        <v>5</v>
      </c>
      <c r="D21" s="175" t="s">
        <v>220</v>
      </c>
      <c r="E21" s="176" t="s">
        <v>85</v>
      </c>
      <c r="F21" s="177" t="s">
        <v>85</v>
      </c>
      <c r="G21" s="178" t="s">
        <v>128</v>
      </c>
      <c r="H21" s="178" t="s">
        <v>128</v>
      </c>
      <c r="I21" s="179"/>
      <c r="J21" s="180" t="s">
        <v>195</v>
      </c>
      <c r="K21" s="174" t="s">
        <v>196</v>
      </c>
      <c r="L21" s="174">
        <v>600</v>
      </c>
      <c r="M21" s="174" t="s">
        <v>197</v>
      </c>
      <c r="N21" s="181">
        <v>600</v>
      </c>
      <c r="O21" s="174" t="s">
        <v>198</v>
      </c>
      <c r="P21" s="174" t="s">
        <v>199</v>
      </c>
      <c r="Q21" s="177" t="s">
        <v>200</v>
      </c>
      <c r="R21" s="182">
        <v>27756</v>
      </c>
      <c r="S21" s="183">
        <v>0</v>
      </c>
      <c r="T21" s="184" t="s">
        <v>116</v>
      </c>
      <c r="U21" s="182">
        <v>0</v>
      </c>
      <c r="V21" s="185">
        <f>ROUND(ROUND(S21,2)*ROUND(L21,3),2)</f>
        <v>0</v>
      </c>
      <c r="W21" s="185">
        <f>ROUND(V21*IF(UPPER(T21)="18%",18,1)*IF(UPPER(T21)="10%",10,1)*IF(UPPER(T21)="НДС не облагается",0,1)/100,2)</f>
        <v>0</v>
      </c>
      <c r="X21" s="185">
        <f>ROUND(W21+V21,2)</f>
        <v>0</v>
      </c>
      <c r="Y21" s="186">
        <f>IF(S21&gt;IF(U21=0,S21,U21),1,0)</f>
        <v>0</v>
      </c>
      <c r="Z21" s="186">
        <f t="shared" si="0"/>
        <v>0</v>
      </c>
      <c r="AA21" s="186">
        <f t="shared" si="1"/>
        <v>0</v>
      </c>
      <c r="AB21" s="186">
        <f t="shared" si="2"/>
        <v>0</v>
      </c>
      <c r="AC21" s="187">
        <f t="shared" si="3"/>
        <v>1</v>
      </c>
      <c r="AD21" s="187">
        <f>IF(AND(E21="Да",OR(AND(F21 = "Да",ISBLANK(G21)),AND(F21 = "Да", G21 = "В соответствии с техническим заданием"),AND(F21 = "Нет",NOT(G21 = "В соответствии с техническим заданием")))),1,0)</f>
        <v>0</v>
      </c>
      <c r="AE21" s="188">
        <f>IF(AND(E21="Да",OR(AND(F21 = "Да",ISBLANK(H21)),AND(F21 = "Да", H21 = "В соответствии с техническим заданием"),AND(F21 = "Нет",NOT(H21 = "В соответствии с техническим заданием")))),1,0)</f>
        <v>0</v>
      </c>
      <c r="AF21" s="188">
        <f>IF(OR(AND(E21="Нет",F21="Нет"),AND(E21="Да",F21="Нет"),AND(E21="Да",F21="Да")),0,1)</f>
        <v>0</v>
      </c>
      <c r="AG21" s="188">
        <f>IF(AND(Q21="Россия"),1,0)</f>
        <v>0</v>
      </c>
      <c r="AH21" s="188">
        <f>Z21*AG21</f>
        <v>0</v>
      </c>
      <c r="AI21" s="73" t="s">
        <v>105</v>
      </c>
    </row>
    <row r="22" spans="1:35" ht="50.1" customHeight="1" x14ac:dyDescent="0.45">
      <c r="A22" s="174" t="s">
        <v>221</v>
      </c>
      <c r="B22" s="174">
        <v>12</v>
      </c>
      <c r="C22" s="174">
        <v>21</v>
      </c>
      <c r="D22" s="175" t="s">
        <v>222</v>
      </c>
      <c r="E22" s="176" t="s">
        <v>85</v>
      </c>
      <c r="F22" s="177" t="s">
        <v>85</v>
      </c>
      <c r="G22" s="178" t="s">
        <v>128</v>
      </c>
      <c r="H22" s="178" t="s">
        <v>128</v>
      </c>
      <c r="I22" s="179"/>
      <c r="J22" s="180" t="s">
        <v>195</v>
      </c>
      <c r="K22" s="174" t="s">
        <v>196</v>
      </c>
      <c r="L22" s="174">
        <v>300</v>
      </c>
      <c r="M22" s="174" t="s">
        <v>197</v>
      </c>
      <c r="N22" s="181">
        <v>300</v>
      </c>
      <c r="O22" s="174" t="s">
        <v>198</v>
      </c>
      <c r="P22" s="174" t="s">
        <v>199</v>
      </c>
      <c r="Q22" s="177" t="s">
        <v>200</v>
      </c>
      <c r="R22" s="182">
        <v>20688</v>
      </c>
      <c r="S22" s="183">
        <v>0</v>
      </c>
      <c r="T22" s="184" t="s">
        <v>116</v>
      </c>
      <c r="U22" s="182">
        <v>0</v>
      </c>
      <c r="V22" s="185">
        <f>ROUND(ROUND(S22,2)*ROUND(L22,3),2)</f>
        <v>0</v>
      </c>
      <c r="W22" s="185">
        <f>ROUND(V22*IF(UPPER(T22)="18%",18,1)*IF(UPPER(T22)="10%",10,1)*IF(UPPER(T22)="НДС не облагается",0,1)/100,2)</f>
        <v>0</v>
      </c>
      <c r="X22" s="185">
        <f>ROUND(W22+V22,2)</f>
        <v>0</v>
      </c>
      <c r="Y22" s="186">
        <f>IF(S22&gt;IF(U22=0,S22,U22),1,0)</f>
        <v>0</v>
      </c>
      <c r="Z22" s="186">
        <f t="shared" si="0"/>
        <v>0</v>
      </c>
      <c r="AA22" s="186">
        <f t="shared" si="1"/>
        <v>0</v>
      </c>
      <c r="AB22" s="186">
        <f t="shared" si="2"/>
        <v>0</v>
      </c>
      <c r="AC22" s="187">
        <f t="shared" si="3"/>
        <v>1</v>
      </c>
      <c r="AD22" s="187">
        <f>IF(AND(E22="Да",OR(AND(F22 = "Да",ISBLANK(G22)),AND(F22 = "Да", G22 = "В соответствии с техническим заданием"),AND(F22 = "Нет",NOT(G22 = "В соответствии с техническим заданием")))),1,0)</f>
        <v>0</v>
      </c>
      <c r="AE22" s="188">
        <f>IF(AND(E22="Да",OR(AND(F22 = "Да",ISBLANK(H22)),AND(F22 = "Да", H22 = "В соответствии с техническим заданием"),AND(F22 = "Нет",NOT(H22 = "В соответствии с техническим заданием")))),1,0)</f>
        <v>0</v>
      </c>
      <c r="AF22" s="188">
        <f>IF(OR(AND(E22="Нет",F22="Нет"),AND(E22="Да",F22="Нет"),AND(E22="Да",F22="Да")),0,1)</f>
        <v>0</v>
      </c>
      <c r="AG22" s="188">
        <f>IF(AND(Q22="Россия"),1,0)</f>
        <v>0</v>
      </c>
      <c r="AH22" s="188">
        <f>Z22*AG22</f>
        <v>0</v>
      </c>
      <c r="AI22" s="73" t="s">
        <v>105</v>
      </c>
    </row>
    <row r="23" spans="1:35" ht="50.1" customHeight="1" x14ac:dyDescent="0.45">
      <c r="A23" s="174" t="s">
        <v>223</v>
      </c>
      <c r="B23" s="174">
        <v>13</v>
      </c>
      <c r="C23" s="174">
        <v>7</v>
      </c>
      <c r="D23" s="175" t="s">
        <v>224</v>
      </c>
      <c r="E23" s="176" t="s">
        <v>85</v>
      </c>
      <c r="F23" s="177" t="s">
        <v>85</v>
      </c>
      <c r="G23" s="178" t="s">
        <v>128</v>
      </c>
      <c r="H23" s="178" t="s">
        <v>128</v>
      </c>
      <c r="I23" s="179"/>
      <c r="J23" s="180" t="s">
        <v>195</v>
      </c>
      <c r="K23" s="174" t="s">
        <v>196</v>
      </c>
      <c r="L23" s="174">
        <v>500</v>
      </c>
      <c r="M23" s="174" t="s">
        <v>197</v>
      </c>
      <c r="N23" s="181">
        <v>500</v>
      </c>
      <c r="O23" s="174" t="s">
        <v>198</v>
      </c>
      <c r="P23" s="174" t="s">
        <v>199</v>
      </c>
      <c r="Q23" s="177" t="s">
        <v>200</v>
      </c>
      <c r="R23" s="182">
        <v>8725</v>
      </c>
      <c r="S23" s="183">
        <v>0</v>
      </c>
      <c r="T23" s="184" t="s">
        <v>116</v>
      </c>
      <c r="U23" s="182">
        <v>0</v>
      </c>
      <c r="V23" s="185">
        <f>ROUND(ROUND(S23,2)*ROUND(L23,3),2)</f>
        <v>0</v>
      </c>
      <c r="W23" s="185">
        <f>ROUND(V23*IF(UPPER(T23)="18%",18,1)*IF(UPPER(T23)="10%",10,1)*IF(UPPER(T23)="НДС не облагается",0,1)/100,2)</f>
        <v>0</v>
      </c>
      <c r="X23" s="185">
        <f>ROUND(W23+V23,2)</f>
        <v>0</v>
      </c>
      <c r="Y23" s="186">
        <f>IF(S23&gt;IF(U23=0,S23,U23),1,0)</f>
        <v>0</v>
      </c>
      <c r="Z23" s="186">
        <f t="shared" si="0"/>
        <v>0</v>
      </c>
      <c r="AA23" s="186">
        <f t="shared" si="1"/>
        <v>0</v>
      </c>
      <c r="AB23" s="186">
        <f t="shared" si="2"/>
        <v>0</v>
      </c>
      <c r="AC23" s="187">
        <f t="shared" si="3"/>
        <v>1</v>
      </c>
      <c r="AD23" s="187">
        <f>IF(AND(E23="Да",OR(AND(F23 = "Да",ISBLANK(G23)),AND(F23 = "Да", G23 = "В соответствии с техническим заданием"),AND(F23 = "Нет",NOT(G23 = "В соответствии с техническим заданием")))),1,0)</f>
        <v>0</v>
      </c>
      <c r="AE23" s="188">
        <f>IF(AND(E23="Да",OR(AND(F23 = "Да",ISBLANK(H23)),AND(F23 = "Да", H23 = "В соответствии с техническим заданием"),AND(F23 = "Нет",NOT(H23 = "В соответствии с техническим заданием")))),1,0)</f>
        <v>0</v>
      </c>
      <c r="AF23" s="188">
        <f>IF(OR(AND(E23="Нет",F23="Нет"),AND(E23="Да",F23="Нет"),AND(E23="Да",F23="Да")),0,1)</f>
        <v>0</v>
      </c>
      <c r="AG23" s="188">
        <f>IF(AND(Q23="Россия"),1,0)</f>
        <v>0</v>
      </c>
      <c r="AH23" s="188">
        <f>Z23*AG23</f>
        <v>0</v>
      </c>
      <c r="AI23" s="73" t="s">
        <v>105</v>
      </c>
    </row>
    <row r="24" spans="1:35" ht="50.1" customHeight="1" x14ac:dyDescent="0.45">
      <c r="A24" s="174" t="s">
        <v>225</v>
      </c>
      <c r="B24" s="174">
        <v>14</v>
      </c>
      <c r="C24" s="174">
        <v>11</v>
      </c>
      <c r="D24" s="175" t="s">
        <v>226</v>
      </c>
      <c r="E24" s="176" t="s">
        <v>85</v>
      </c>
      <c r="F24" s="177" t="s">
        <v>85</v>
      </c>
      <c r="G24" s="178" t="s">
        <v>128</v>
      </c>
      <c r="H24" s="178" t="s">
        <v>128</v>
      </c>
      <c r="I24" s="179"/>
      <c r="J24" s="180" t="s">
        <v>195</v>
      </c>
      <c r="K24" s="174" t="s">
        <v>196</v>
      </c>
      <c r="L24" s="174">
        <v>500</v>
      </c>
      <c r="M24" s="174" t="s">
        <v>197</v>
      </c>
      <c r="N24" s="181">
        <v>500</v>
      </c>
      <c r="O24" s="174" t="s">
        <v>198</v>
      </c>
      <c r="P24" s="174" t="s">
        <v>199</v>
      </c>
      <c r="Q24" s="177" t="s">
        <v>200</v>
      </c>
      <c r="R24" s="182">
        <v>12450</v>
      </c>
      <c r="S24" s="183">
        <v>0</v>
      </c>
      <c r="T24" s="184" t="s">
        <v>116</v>
      </c>
      <c r="U24" s="182">
        <v>0</v>
      </c>
      <c r="V24" s="185">
        <f>ROUND(ROUND(S24,2)*ROUND(L24,3),2)</f>
        <v>0</v>
      </c>
      <c r="W24" s="185">
        <f>ROUND(V24*IF(UPPER(T24)="18%",18,1)*IF(UPPER(T24)="10%",10,1)*IF(UPPER(T24)="НДС не облагается",0,1)/100,2)</f>
        <v>0</v>
      </c>
      <c r="X24" s="185">
        <f>ROUND(W24+V24,2)</f>
        <v>0</v>
      </c>
      <c r="Y24" s="186">
        <f>IF(S24&gt;IF(U24=0,S24,U24),1,0)</f>
        <v>0</v>
      </c>
      <c r="Z24" s="186">
        <f t="shared" si="0"/>
        <v>0</v>
      </c>
      <c r="AA24" s="186">
        <f t="shared" si="1"/>
        <v>0</v>
      </c>
      <c r="AB24" s="186">
        <f t="shared" si="2"/>
        <v>0</v>
      </c>
      <c r="AC24" s="187">
        <f t="shared" si="3"/>
        <v>1</v>
      </c>
      <c r="AD24" s="187">
        <f>IF(AND(E24="Да",OR(AND(F24 = "Да",ISBLANK(G24)),AND(F24 = "Да", G24 = "В соответствии с техническим заданием"),AND(F24 = "Нет",NOT(G24 = "В соответствии с техническим заданием")))),1,0)</f>
        <v>0</v>
      </c>
      <c r="AE24" s="188">
        <f>IF(AND(E24="Да",OR(AND(F24 = "Да",ISBLANK(H24)),AND(F24 = "Да", H24 = "В соответствии с техническим заданием"),AND(F24 = "Нет",NOT(H24 = "В соответствии с техническим заданием")))),1,0)</f>
        <v>0</v>
      </c>
      <c r="AF24" s="188">
        <f>IF(OR(AND(E24="Нет",F24="Нет"),AND(E24="Да",F24="Нет"),AND(E24="Да",F24="Да")),0,1)</f>
        <v>0</v>
      </c>
      <c r="AG24" s="188">
        <f>IF(AND(Q24="Россия"),1,0)</f>
        <v>0</v>
      </c>
      <c r="AH24" s="188">
        <f>Z24*AG24</f>
        <v>0</v>
      </c>
      <c r="AI24" s="73" t="s">
        <v>105</v>
      </c>
    </row>
    <row r="25" spans="1:35" ht="50.1" customHeight="1" x14ac:dyDescent="0.45">
      <c r="A25" s="174" t="s">
        <v>227</v>
      </c>
      <c r="B25" s="174">
        <v>15</v>
      </c>
      <c r="C25" s="174">
        <v>15</v>
      </c>
      <c r="D25" s="175" t="s">
        <v>228</v>
      </c>
      <c r="E25" s="176" t="s">
        <v>85</v>
      </c>
      <c r="F25" s="177" t="s">
        <v>85</v>
      </c>
      <c r="G25" s="178" t="s">
        <v>128</v>
      </c>
      <c r="H25" s="178" t="s">
        <v>128</v>
      </c>
      <c r="I25" s="179"/>
      <c r="J25" s="180" t="s">
        <v>195</v>
      </c>
      <c r="K25" s="174" t="s">
        <v>196</v>
      </c>
      <c r="L25" s="174">
        <v>500</v>
      </c>
      <c r="M25" s="174" t="s">
        <v>197</v>
      </c>
      <c r="N25" s="181">
        <v>500</v>
      </c>
      <c r="O25" s="174" t="s">
        <v>198</v>
      </c>
      <c r="P25" s="174" t="s">
        <v>199</v>
      </c>
      <c r="Q25" s="177" t="s">
        <v>200</v>
      </c>
      <c r="R25" s="182">
        <v>19365</v>
      </c>
      <c r="S25" s="183">
        <v>0</v>
      </c>
      <c r="T25" s="184" t="s">
        <v>116</v>
      </c>
      <c r="U25" s="182">
        <v>0</v>
      </c>
      <c r="V25" s="185">
        <f>ROUND(ROUND(S25,2)*ROUND(L25,3),2)</f>
        <v>0</v>
      </c>
      <c r="W25" s="185">
        <f>ROUND(V25*IF(UPPER(T25)="18%",18,1)*IF(UPPER(T25)="10%",10,1)*IF(UPPER(T25)="НДС не облагается",0,1)/100,2)</f>
        <v>0</v>
      </c>
      <c r="X25" s="185">
        <f>ROUND(W25+V25,2)</f>
        <v>0</v>
      </c>
      <c r="Y25" s="186">
        <f>IF(S25&gt;IF(U25=0,S25,U25),1,0)</f>
        <v>0</v>
      </c>
      <c r="Z25" s="186">
        <f t="shared" si="0"/>
        <v>0</v>
      </c>
      <c r="AA25" s="186">
        <f t="shared" si="1"/>
        <v>0</v>
      </c>
      <c r="AB25" s="186">
        <f t="shared" si="2"/>
        <v>0</v>
      </c>
      <c r="AC25" s="187">
        <f t="shared" si="3"/>
        <v>1</v>
      </c>
      <c r="AD25" s="187">
        <f>IF(AND(E25="Да",OR(AND(F25 = "Да",ISBLANK(G25)),AND(F25 = "Да", G25 = "В соответствии с техническим заданием"),AND(F25 = "Нет",NOT(G25 = "В соответствии с техническим заданием")))),1,0)</f>
        <v>0</v>
      </c>
      <c r="AE25" s="188">
        <f>IF(AND(E25="Да",OR(AND(F25 = "Да",ISBLANK(H25)),AND(F25 = "Да", H25 = "В соответствии с техническим заданием"),AND(F25 = "Нет",NOT(H25 = "В соответствии с техническим заданием")))),1,0)</f>
        <v>0</v>
      </c>
      <c r="AF25" s="188">
        <f>IF(OR(AND(E25="Нет",F25="Нет"),AND(E25="Да",F25="Нет"),AND(E25="Да",F25="Да")),0,1)</f>
        <v>0</v>
      </c>
      <c r="AG25" s="188">
        <f>IF(AND(Q25="Россия"),1,0)</f>
        <v>0</v>
      </c>
      <c r="AH25" s="188">
        <f>Z25*AG25</f>
        <v>0</v>
      </c>
      <c r="AI25" s="73" t="s">
        <v>105</v>
      </c>
    </row>
    <row r="26" spans="1:35" ht="50.1" customHeight="1" x14ac:dyDescent="0.25">
      <c r="A26" s="138" t="s">
        <v>114</v>
      </c>
      <c r="B26" s="138"/>
      <c r="C26" s="138"/>
      <c r="D26" s="138"/>
      <c r="E26" s="138"/>
      <c r="F26" s="138"/>
      <c r="G26" s="138"/>
      <c r="H26" s="138"/>
      <c r="I26" s="138"/>
      <c r="J26" s="138"/>
      <c r="K26" s="138"/>
      <c r="L26" s="138"/>
      <c r="M26" s="138"/>
      <c r="N26" s="138"/>
      <c r="O26" s="138"/>
      <c r="P26" s="138"/>
      <c r="Q26" s="138"/>
      <c r="R26" s="138"/>
      <c r="S26" s="138"/>
      <c r="T26" s="138"/>
      <c r="U26" s="138"/>
      <c r="V26" s="138"/>
      <c r="W26" s="139"/>
      <c r="X26" s="104">
        <f>SUM(Z8:Z35)</f>
        <v>0</v>
      </c>
      <c r="Y26" s="86"/>
      <c r="Z26" s="85"/>
      <c r="AA26" s="85"/>
      <c r="AB26" s="85"/>
      <c r="AC26" s="85"/>
    </row>
    <row r="27" spans="1:35" ht="50.1" customHeight="1" x14ac:dyDescent="0.25">
      <c r="A27" s="140" t="s">
        <v>115</v>
      </c>
      <c r="B27" s="138"/>
      <c r="C27" s="138"/>
      <c r="D27" s="138"/>
      <c r="E27" s="138"/>
      <c r="F27" s="138"/>
      <c r="G27" s="138"/>
      <c r="H27" s="138"/>
      <c r="I27" s="138"/>
      <c r="J27" s="138"/>
      <c r="K27" s="138"/>
      <c r="L27" s="138"/>
      <c r="M27" s="138"/>
      <c r="N27" s="138"/>
      <c r="O27" s="138"/>
      <c r="P27" s="138"/>
      <c r="Q27" s="138"/>
      <c r="R27" s="138"/>
      <c r="S27" s="138"/>
      <c r="T27" s="138"/>
      <c r="U27" s="138"/>
      <c r="V27" s="138"/>
      <c r="W27" s="139"/>
      <c r="X27" s="104">
        <f>SUM(AB10:AB28)</f>
        <v>0</v>
      </c>
      <c r="Y27" s="86"/>
      <c r="Z27" s="85"/>
      <c r="AA27" s="85"/>
      <c r="AB27" s="85"/>
      <c r="AC27" s="85"/>
    </row>
    <row r="28" spans="1:35" ht="50.1" customHeight="1" x14ac:dyDescent="0.25">
      <c r="A28" s="140" t="s">
        <v>81</v>
      </c>
      <c r="B28" s="138"/>
      <c r="C28" s="138"/>
      <c r="D28" s="138"/>
      <c r="E28" s="138"/>
      <c r="F28" s="138"/>
      <c r="G28" s="138"/>
      <c r="H28" s="138"/>
      <c r="I28" s="138"/>
      <c r="J28" s="138"/>
      <c r="K28" s="138"/>
      <c r="L28" s="138"/>
      <c r="M28" s="138"/>
      <c r="N28" s="138"/>
      <c r="O28" s="138"/>
      <c r="P28" s="138"/>
      <c r="Q28" s="138"/>
      <c r="R28" s="138"/>
      <c r="S28" s="138"/>
      <c r="T28" s="138"/>
      <c r="U28" s="138"/>
      <c r="V28" s="138"/>
      <c r="W28" s="139"/>
      <c r="X28" s="104">
        <f>SUM(AA:AA)</f>
        <v>0</v>
      </c>
      <c r="Y28" s="86"/>
      <c r="Z28" s="85"/>
      <c r="AA28" s="85"/>
      <c r="AB28" s="85"/>
      <c r="AC28" s="85"/>
    </row>
    <row r="29" spans="1:35" ht="50.1" customHeight="1" x14ac:dyDescent="0.25">
      <c r="B29" s="58" t="s">
        <v>55</v>
      </c>
      <c r="C29" s="17"/>
      <c r="D29" s="77"/>
      <c r="E29" s="77"/>
      <c r="F29" s="77"/>
      <c r="G29" s="77"/>
      <c r="H29" s="77"/>
      <c r="I29" s="78"/>
      <c r="J29" s="78"/>
      <c r="K29" s="78"/>
      <c r="L29" s="78"/>
      <c r="M29" s="78"/>
      <c r="N29" s="78"/>
      <c r="O29" s="78"/>
      <c r="P29" s="78"/>
      <c r="Q29" s="78"/>
      <c r="R29" s="78"/>
      <c r="S29" s="79"/>
      <c r="T29" s="79"/>
      <c r="U29" s="79"/>
      <c r="V29" s="79"/>
      <c r="W29" s="79"/>
      <c r="X29" s="80"/>
      <c r="Y29" s="80"/>
    </row>
    <row r="30" spans="1:35" ht="50.1" customHeight="1" x14ac:dyDescent="0.25">
      <c r="B30" s="58" t="s">
        <v>56</v>
      </c>
      <c r="D30" s="81"/>
      <c r="E30" s="81"/>
      <c r="F30" s="81"/>
      <c r="G30" s="81"/>
      <c r="H30" s="81"/>
      <c r="I30" s="76"/>
      <c r="J30" s="76"/>
      <c r="K30" s="76"/>
      <c r="L30" s="76"/>
      <c r="M30" s="76"/>
      <c r="N30" s="76"/>
      <c r="O30" s="76"/>
      <c r="P30" s="76"/>
      <c r="Q30" s="76"/>
      <c r="R30" s="76"/>
      <c r="S30" s="82"/>
      <c r="T30" s="82"/>
      <c r="U30" s="82"/>
      <c r="V30" s="82"/>
      <c r="W30" s="82"/>
      <c r="X30" s="83"/>
      <c r="Y30" s="83"/>
    </row>
    <row r="31" spans="1:35" ht="50.1" customHeight="1" x14ac:dyDescent="0.25">
      <c r="H31" s="19"/>
      <c r="I31" s="18"/>
      <c r="J31" s="18"/>
      <c r="S31" s="21"/>
      <c r="T31" s="21"/>
      <c r="U31" s="21"/>
      <c r="V31" s="21"/>
      <c r="W31" s="21"/>
      <c r="X31" s="10"/>
      <c r="Y31" s="10"/>
    </row>
    <row r="32" spans="1:35" ht="50.1" customHeight="1" x14ac:dyDescent="0.25">
      <c r="A32" s="13"/>
      <c r="B32" s="13"/>
      <c r="C32" s="13"/>
      <c r="D32" s="1" t="s">
        <v>22</v>
      </c>
      <c r="E32" s="38"/>
      <c r="F32" s="38"/>
      <c r="G32" s="37"/>
      <c r="H32" s="76" t="s">
        <v>69</v>
      </c>
      <c r="I32" s="19"/>
      <c r="J32" s="20"/>
      <c r="K32" s="14"/>
      <c r="L32" s="14"/>
      <c r="M32" s="14"/>
      <c r="N32" s="14"/>
      <c r="O32" s="14"/>
      <c r="P32" s="14"/>
      <c r="Q32" s="14"/>
      <c r="R32" s="14"/>
      <c r="S32" s="20"/>
      <c r="T32" s="20"/>
      <c r="U32" s="20"/>
      <c r="V32" s="20"/>
      <c r="W32" s="20"/>
      <c r="X32" s="14"/>
      <c r="Y32" s="14"/>
      <c r="Z32" s="72"/>
    </row>
    <row r="33" spans="4:25" ht="50.1" customHeight="1" x14ac:dyDescent="0.25">
      <c r="D33" s="37" t="s">
        <v>8</v>
      </c>
      <c r="E33" s="1"/>
      <c r="F33" s="1"/>
      <c r="G33" s="1"/>
      <c r="H33" s="18"/>
      <c r="I33" s="19"/>
      <c r="J33" s="18"/>
      <c r="S33" s="22"/>
      <c r="T33" s="22"/>
      <c r="U33" s="22"/>
      <c r="V33" s="22"/>
      <c r="W33" s="22"/>
    </row>
    <row r="34" spans="4:25" ht="50.1" customHeight="1" x14ac:dyDescent="0.25">
      <c r="D34" s="1" t="s">
        <v>9</v>
      </c>
      <c r="E34" s="1"/>
      <c r="F34" s="1"/>
      <c r="G34" s="1"/>
      <c r="H34" s="18"/>
      <c r="I34" s="19"/>
      <c r="J34" s="18"/>
      <c r="S34" s="22"/>
      <c r="T34" s="22"/>
      <c r="U34" s="22"/>
      <c r="V34" s="22"/>
      <c r="W34" s="22"/>
    </row>
    <row r="35" spans="4:25" ht="50.1" customHeight="1" x14ac:dyDescent="0.25">
      <c r="H35" s="19"/>
      <c r="I35" s="18"/>
      <c r="J35" s="18"/>
      <c r="S35" s="22"/>
      <c r="T35" s="22"/>
      <c r="U35" s="22"/>
      <c r="V35" s="22"/>
      <c r="W35" s="22"/>
      <c r="X35" s="10"/>
      <c r="Y35" s="10"/>
    </row>
    <row r="36" spans="4:25" ht="50.1" customHeight="1" x14ac:dyDescent="0.25">
      <c r="H36" s="19"/>
      <c r="I36" s="18"/>
      <c r="J36" s="18"/>
      <c r="S36" s="22"/>
      <c r="T36" s="22"/>
      <c r="U36" s="22"/>
      <c r="V36" s="22"/>
      <c r="W36" s="22"/>
      <c r="X36" s="10"/>
      <c r="Y36" s="10"/>
    </row>
    <row r="37" spans="4:25" ht="50.1" customHeight="1" x14ac:dyDescent="0.25">
      <c r="H37" s="19"/>
      <c r="I37" s="18"/>
      <c r="J37" s="18"/>
      <c r="S37" s="22"/>
      <c r="T37" s="22"/>
      <c r="U37" s="22"/>
      <c r="V37" s="22"/>
      <c r="W37" s="22"/>
      <c r="X37" s="10"/>
      <c r="Y37" s="10"/>
    </row>
    <row r="38" spans="4:25" ht="50.1" customHeight="1" x14ac:dyDescent="0.25">
      <c r="H38" s="19"/>
      <c r="I38" s="18"/>
      <c r="J38" s="18"/>
      <c r="S38" s="22"/>
      <c r="T38" s="22"/>
      <c r="U38" s="22"/>
      <c r="V38" s="22"/>
      <c r="W38" s="22"/>
      <c r="X38" s="10"/>
      <c r="Y38" s="10"/>
    </row>
    <row r="39" spans="4:25" ht="50.1" customHeight="1" x14ac:dyDescent="0.25">
      <c r="H39" s="19"/>
      <c r="I39" s="18"/>
      <c r="J39" s="18"/>
      <c r="S39" s="22"/>
      <c r="T39" s="22"/>
      <c r="U39" s="22"/>
      <c r="V39" s="22"/>
      <c r="W39" s="22"/>
      <c r="X39" s="10"/>
      <c r="Y39" s="10"/>
    </row>
    <row r="40" spans="4:25" ht="50.1" customHeight="1" x14ac:dyDescent="0.25">
      <c r="H40" s="19"/>
      <c r="I40" s="18"/>
      <c r="J40" s="18"/>
      <c r="S40" s="22"/>
      <c r="T40" s="22"/>
      <c r="U40" s="22"/>
      <c r="V40" s="22"/>
      <c r="W40" s="22"/>
      <c r="X40" s="10"/>
      <c r="Y40" s="10"/>
    </row>
    <row r="41" spans="4:25" ht="50.1" customHeight="1" x14ac:dyDescent="0.25">
      <c r="H41" s="19"/>
      <c r="I41" s="18"/>
      <c r="J41" s="18"/>
      <c r="S41" s="22"/>
      <c r="T41" s="22"/>
      <c r="U41" s="22"/>
      <c r="V41" s="22"/>
      <c r="W41" s="22"/>
      <c r="X41" s="10"/>
      <c r="Y41" s="10"/>
    </row>
    <row r="42" spans="4:25" ht="50.1" customHeight="1" x14ac:dyDescent="0.25">
      <c r="H42" s="19"/>
      <c r="I42" s="18"/>
      <c r="J42" s="18"/>
      <c r="S42" s="22"/>
      <c r="T42" s="22"/>
      <c r="U42" s="22"/>
      <c r="V42" s="22"/>
      <c r="W42" s="22"/>
      <c r="X42" s="10"/>
      <c r="Y42" s="10"/>
    </row>
    <row r="43" spans="4:25" ht="50.1" customHeight="1" x14ac:dyDescent="0.25">
      <c r="H43" s="19"/>
      <c r="I43" s="18"/>
      <c r="J43" s="18"/>
      <c r="S43" s="22"/>
      <c r="T43" s="22"/>
      <c r="U43" s="22"/>
      <c r="V43" s="22"/>
      <c r="W43" s="22"/>
      <c r="X43" s="10"/>
      <c r="Y43" s="10"/>
    </row>
    <row r="44" spans="4:25" ht="50.1" customHeight="1" x14ac:dyDescent="0.25">
      <c r="H44" s="19"/>
      <c r="I44" s="18"/>
      <c r="J44" s="18"/>
      <c r="S44" s="22"/>
      <c r="T44" s="22"/>
      <c r="U44" s="22"/>
      <c r="V44" s="22"/>
      <c r="W44" s="22"/>
      <c r="X44" s="10"/>
      <c r="Y44" s="10"/>
    </row>
    <row r="45" spans="4:25" ht="50.1" customHeight="1" x14ac:dyDescent="0.25">
      <c r="H45" s="19"/>
      <c r="I45" s="18"/>
      <c r="J45" s="18"/>
      <c r="S45" s="22"/>
      <c r="T45" s="22"/>
      <c r="U45" s="22"/>
      <c r="V45" s="22"/>
      <c r="W45" s="22"/>
      <c r="X45" s="10"/>
      <c r="Y45" s="10"/>
    </row>
    <row r="46" spans="4:25" ht="50.1" customHeight="1" x14ac:dyDescent="0.25">
      <c r="H46" s="19"/>
      <c r="I46" s="18"/>
      <c r="J46" s="18"/>
      <c r="S46" s="22"/>
      <c r="T46" s="22"/>
      <c r="U46" s="22"/>
      <c r="V46" s="22"/>
      <c r="W46" s="22"/>
      <c r="X46" s="10"/>
      <c r="Y46" s="10"/>
    </row>
    <row r="47" spans="4:25" ht="50.1" customHeight="1" x14ac:dyDescent="0.25">
      <c r="H47" s="19"/>
      <c r="I47" s="18"/>
      <c r="J47" s="18"/>
      <c r="S47" s="22"/>
      <c r="T47" s="22"/>
      <c r="U47" s="22"/>
      <c r="V47" s="22"/>
      <c r="W47" s="22"/>
      <c r="X47" s="10"/>
      <c r="Y47" s="10"/>
    </row>
    <row r="48" spans="4: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0"/>
      <c r="Y762" s="10"/>
    </row>
    <row r="763" spans="8:25" ht="50.1" customHeight="1" x14ac:dyDescent="0.25">
      <c r="H763" s="19"/>
      <c r="I763" s="18"/>
      <c r="J763" s="18"/>
      <c r="S763" s="22"/>
      <c r="T763" s="22"/>
      <c r="U763" s="22"/>
      <c r="V763" s="22"/>
      <c r="W763" s="22"/>
      <c r="X763" s="10"/>
      <c r="Y763" s="10"/>
    </row>
    <row r="764" spans="8:25" ht="50.1" customHeight="1" x14ac:dyDescent="0.25">
      <c r="H764" s="19"/>
      <c r="I764" s="18"/>
      <c r="J764" s="18"/>
      <c r="S764" s="22"/>
      <c r="T764" s="22"/>
      <c r="U764" s="22"/>
      <c r="V764" s="22"/>
      <c r="W764" s="22"/>
      <c r="X764" s="10"/>
      <c r="Y764" s="10"/>
    </row>
    <row r="765" spans="8:25" ht="50.1" customHeight="1" x14ac:dyDescent="0.25">
      <c r="H765" s="19"/>
      <c r="I765" s="18"/>
      <c r="J765" s="18"/>
      <c r="S765" s="22"/>
      <c r="T765" s="22"/>
      <c r="U765" s="22"/>
      <c r="V765" s="22"/>
      <c r="W765" s="22"/>
      <c r="X765" s="10"/>
      <c r="Y765" s="10"/>
    </row>
    <row r="766" spans="8:25" ht="50.1" customHeight="1" x14ac:dyDescent="0.25">
      <c r="H766" s="19"/>
      <c r="I766" s="18"/>
      <c r="J766" s="18"/>
      <c r="S766" s="22"/>
      <c r="T766" s="22"/>
      <c r="U766" s="22"/>
      <c r="V766" s="22"/>
      <c r="W766" s="22"/>
      <c r="X766" s="10"/>
      <c r="Y766" s="10"/>
    </row>
    <row r="767" spans="8:25" ht="50.1" customHeight="1" x14ac:dyDescent="0.25">
      <c r="H767" s="19"/>
      <c r="I767" s="18"/>
      <c r="J767" s="18"/>
      <c r="S767" s="22"/>
      <c r="T767" s="22"/>
      <c r="U767" s="22"/>
      <c r="V767" s="22"/>
      <c r="W767" s="22"/>
      <c r="X767" s="10"/>
      <c r="Y767" s="10"/>
    </row>
    <row r="768" spans="8:25" ht="50.1" customHeight="1" x14ac:dyDescent="0.25">
      <c r="H768" s="19"/>
      <c r="I768" s="18"/>
      <c r="J768" s="18"/>
      <c r="S768" s="22"/>
      <c r="T768" s="22"/>
      <c r="U768" s="22"/>
      <c r="V768" s="22"/>
      <c r="W768" s="22"/>
      <c r="X768" s="10"/>
      <c r="Y768" s="10"/>
    </row>
    <row r="769" spans="8:25" ht="50.1" customHeight="1" x14ac:dyDescent="0.25">
      <c r="H769" s="19"/>
      <c r="I769" s="18"/>
      <c r="J769" s="18"/>
      <c r="S769" s="22"/>
      <c r="T769" s="22"/>
      <c r="U769" s="22"/>
      <c r="V769" s="22"/>
      <c r="W769" s="22"/>
      <c r="X769" s="10"/>
      <c r="Y769" s="10"/>
    </row>
    <row r="770" spans="8:25" ht="50.1" customHeight="1" x14ac:dyDescent="0.25">
      <c r="H770" s="19"/>
      <c r="I770" s="18"/>
      <c r="J770" s="18"/>
      <c r="S770" s="22"/>
      <c r="T770" s="22"/>
      <c r="U770" s="22"/>
      <c r="V770" s="22"/>
      <c r="W770" s="22"/>
      <c r="X770" s="10"/>
      <c r="Y770" s="10"/>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H1002" s="19"/>
      <c r="I1002" s="18"/>
      <c r="J1002" s="18"/>
      <c r="S1002" s="22"/>
      <c r="T1002" s="22"/>
      <c r="U1002" s="22"/>
      <c r="V1002" s="22"/>
      <c r="W1002" s="22"/>
      <c r="X1002" s="11"/>
      <c r="Y1002" s="11"/>
    </row>
    <row r="1003" spans="8:25" ht="50.1" customHeight="1" x14ac:dyDescent="0.25">
      <c r="H1003" s="19"/>
      <c r="I1003" s="18"/>
      <c r="J1003" s="18"/>
      <c r="S1003" s="22"/>
      <c r="T1003" s="22"/>
      <c r="U1003" s="22"/>
      <c r="V1003" s="22"/>
      <c r="W1003" s="22"/>
      <c r="X1003" s="11"/>
      <c r="Y1003" s="11"/>
    </row>
    <row r="1004" spans="8:25" ht="50.1" customHeight="1" x14ac:dyDescent="0.25">
      <c r="H1004" s="19"/>
      <c r="I1004" s="18"/>
      <c r="J1004" s="18"/>
      <c r="S1004" s="22"/>
      <c r="T1004" s="22"/>
      <c r="U1004" s="22"/>
      <c r="V1004" s="22"/>
      <c r="W1004" s="22"/>
      <c r="X1004" s="11"/>
      <c r="Y1004" s="11"/>
    </row>
    <row r="1005" spans="8:25" ht="50.1" customHeight="1" x14ac:dyDescent="0.25">
      <c r="H1005" s="19"/>
      <c r="I1005" s="18"/>
      <c r="J1005" s="18"/>
      <c r="S1005" s="22"/>
      <c r="T1005" s="22"/>
      <c r="U1005" s="22"/>
      <c r="V1005" s="22"/>
      <c r="W1005" s="22"/>
      <c r="X1005" s="11"/>
      <c r="Y1005" s="11"/>
    </row>
    <row r="1006" spans="8:25" ht="50.1" customHeight="1" x14ac:dyDescent="0.25">
      <c r="H1006" s="19"/>
      <c r="I1006" s="18"/>
      <c r="J1006" s="18"/>
      <c r="S1006" s="22"/>
      <c r="T1006" s="22"/>
      <c r="U1006" s="22"/>
      <c r="V1006" s="22"/>
      <c r="W1006" s="22"/>
      <c r="X1006" s="11"/>
      <c r="Y1006" s="11"/>
    </row>
    <row r="1007" spans="8:25" ht="50.1" customHeight="1" x14ac:dyDescent="0.25">
      <c r="H1007" s="19"/>
      <c r="I1007" s="18"/>
      <c r="J1007" s="18"/>
      <c r="S1007" s="22"/>
      <c r="T1007" s="22"/>
      <c r="U1007" s="22"/>
      <c r="V1007" s="22"/>
      <c r="W1007" s="22"/>
      <c r="X1007" s="11"/>
      <c r="Y1007" s="11"/>
    </row>
    <row r="1008" spans="8:25" ht="50.1" customHeight="1" x14ac:dyDescent="0.25">
      <c r="H1008" s="19"/>
      <c r="I1008" s="18"/>
      <c r="J1008" s="18"/>
      <c r="S1008" s="22"/>
      <c r="T1008" s="22"/>
      <c r="U1008" s="22"/>
      <c r="V1008" s="22"/>
      <c r="W1008" s="22"/>
      <c r="X1008" s="11"/>
      <c r="Y1008" s="11"/>
    </row>
    <row r="1009" spans="8:25" ht="50.1" customHeight="1" x14ac:dyDescent="0.25">
      <c r="H1009" s="19"/>
      <c r="I1009" s="18"/>
      <c r="J1009" s="18"/>
      <c r="S1009" s="22"/>
      <c r="T1009" s="22"/>
      <c r="U1009" s="22"/>
      <c r="V1009" s="22"/>
      <c r="W1009" s="22"/>
      <c r="X1009" s="11"/>
      <c r="Y1009" s="11"/>
    </row>
    <row r="1010" spans="8:25" ht="50.1" customHeight="1" x14ac:dyDescent="0.25">
      <c r="H1010" s="19"/>
      <c r="I1010" s="18"/>
      <c r="J1010" s="18"/>
      <c r="S1010" s="22"/>
      <c r="T1010" s="22"/>
      <c r="U1010" s="22"/>
      <c r="V1010" s="22"/>
      <c r="W1010" s="22"/>
      <c r="X1010" s="11"/>
      <c r="Y1010" s="11"/>
    </row>
    <row r="1011" spans="8:25" ht="50.1" customHeight="1" x14ac:dyDescent="0.25">
      <c r="X1011" s="11"/>
      <c r="Y1011" s="11"/>
    </row>
    <row r="1012" spans="8:25" ht="50.1" customHeight="1" x14ac:dyDescent="0.25">
      <c r="X1012" s="11"/>
      <c r="Y1012" s="11"/>
    </row>
    <row r="1013" spans="8:25" ht="50.1" customHeight="1" x14ac:dyDescent="0.25">
      <c r="X1013" s="11"/>
      <c r="Y1013" s="11"/>
    </row>
    <row r="1014" spans="8:25" ht="50.1" customHeight="1" x14ac:dyDescent="0.25">
      <c r="X1014" s="11"/>
      <c r="Y1014" s="11"/>
    </row>
    <row r="1015" spans="8:25" ht="50.1" customHeight="1" x14ac:dyDescent="0.25">
      <c r="X1015" s="11"/>
      <c r="Y1015" s="11"/>
    </row>
    <row r="1016" spans="8:25" ht="50.1" customHeight="1" x14ac:dyDescent="0.25">
      <c r="X1016" s="11"/>
      <c r="Y1016" s="11"/>
    </row>
    <row r="1017" spans="8:25" ht="50.1" customHeight="1" x14ac:dyDescent="0.25">
      <c r="X1017" s="11"/>
      <c r="Y1017" s="11"/>
    </row>
    <row r="1018" spans="8:25" ht="50.1" customHeight="1" x14ac:dyDescent="0.25">
      <c r="X1018" s="11"/>
      <c r="Y1018" s="11"/>
    </row>
    <row r="1019" spans="8:25" ht="50.1" customHeight="1" x14ac:dyDescent="0.25">
      <c r="X1019" s="11"/>
      <c r="Y1019" s="11"/>
    </row>
    <row r="1020" spans="8:25" ht="50.1" customHeight="1" x14ac:dyDescent="0.25">
      <c r="X1020" s="11"/>
      <c r="Y1020" s="11"/>
    </row>
    <row r="1021" spans="8:25" ht="50.1" customHeight="1" x14ac:dyDescent="0.25">
      <c r="X1021" s="11"/>
      <c r="Y1021" s="11"/>
    </row>
    <row r="1022" spans="8:25" ht="50.1" customHeight="1" x14ac:dyDescent="0.25">
      <c r="X1022" s="11"/>
      <c r="Y1022" s="11"/>
    </row>
    <row r="1023" spans="8:25" ht="50.1" customHeight="1" x14ac:dyDescent="0.25">
      <c r="X1023" s="11"/>
      <c r="Y1023" s="11"/>
    </row>
    <row r="1024" spans="8: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c r="X1142" s="11"/>
      <c r="Y1142" s="11"/>
    </row>
    <row r="1143" spans="24:25" ht="50.1" customHeight="1" x14ac:dyDescent="0.25">
      <c r="X1143" s="11"/>
      <c r="Y1143" s="11"/>
    </row>
    <row r="1144" spans="24:25" ht="50.1" customHeight="1" x14ac:dyDescent="0.25">
      <c r="X1144" s="11"/>
      <c r="Y1144" s="11"/>
    </row>
    <row r="1145" spans="24:25" ht="50.1" customHeight="1" x14ac:dyDescent="0.25">
      <c r="X1145" s="11"/>
      <c r="Y1145" s="11"/>
    </row>
    <row r="1146" spans="24:25" ht="50.1" customHeight="1" x14ac:dyDescent="0.25">
      <c r="X1146" s="11"/>
      <c r="Y1146" s="11"/>
    </row>
    <row r="1147" spans="24:25" ht="50.1" customHeight="1" x14ac:dyDescent="0.25">
      <c r="X1147" s="11"/>
      <c r="Y1147" s="11"/>
    </row>
    <row r="1148" spans="24:25" ht="50.1" customHeight="1" x14ac:dyDescent="0.25">
      <c r="X1148" s="11"/>
      <c r="Y1148" s="11"/>
    </row>
    <row r="1149" spans="24:25" ht="50.1" customHeight="1" x14ac:dyDescent="0.25">
      <c r="X1149" s="11"/>
      <c r="Y1149" s="11"/>
    </row>
    <row r="1150" spans="24:25" ht="50.1" customHeight="1" x14ac:dyDescent="0.25">
      <c r="X1150" s="11"/>
      <c r="Y1150" s="11"/>
    </row>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32:G32" name="Диапазон4"/>
    <protectedRange sqref="D33" name="Диапазон5"/>
    <protectedRange sqref="Q11:Q25" name="ППРФ925_1"/>
    <protectedRange sqref="I11:J25" name="Диапазон2_1_2"/>
    <protectedRange sqref="S11:T25" name="Диапазон3_1_1"/>
    <protectedRange sqref="G11:G25" name="Диапазон2_1_1_2"/>
    <protectedRange sqref="H11:H25" name="Диапазон2_1_1_1_1"/>
    <protectedRange sqref="F11:F25" name="Диапазон8_1"/>
  </protectedRanges>
  <mergeCells count="15">
    <mergeCell ref="H5:X5"/>
    <mergeCell ref="A26:W26"/>
    <mergeCell ref="A27:W27"/>
    <mergeCell ref="A28:W28"/>
    <mergeCell ref="AJ1:AN2"/>
    <mergeCell ref="AD8:AG8"/>
    <mergeCell ref="H1:P1"/>
    <mergeCell ref="B3:D3"/>
    <mergeCell ref="B6:D6"/>
    <mergeCell ref="E6:L6"/>
    <mergeCell ref="H2:P2"/>
    <mergeCell ref="F8:X8"/>
    <mergeCell ref="H3:P3"/>
    <mergeCell ref="H4:X4"/>
    <mergeCell ref="H7:P7"/>
  </mergeCells>
  <conditionalFormatting sqref="S11:S25">
    <cfRule type="expression" dxfId="0" priority="1">
      <formula>S11&gt;IF(#REF!=0,S11,#REF!)</formula>
    </cfRule>
  </conditionalFormatting>
  <dataValidations count="5">
    <dataValidation type="list" allowBlank="1" showInputMessage="1" showErrorMessage="1" sqref="Q11:Q25">
      <formula1>$AJ$5:$AK$5</formula1>
    </dataValidation>
    <dataValidation type="list" sqref="G11:H25">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25">
      <formula1>$AJ$3:$AL$3</formula1>
    </dataValidation>
    <dataValidation type="list" sqref="J11:J25">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25">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156381</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156381</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156381</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2018-05-08T05:24:48Z</dcterms:modified>
  <cp:contentStatus>v2017_1</cp:contentStatus>
</cp:coreProperties>
</file>