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1" activeTab="1"/>
  </bookViews>
  <sheets>
    <sheet name="7.1 исключен" sheetId="1" state="hidden" r:id="rId1"/>
    <sheet name="2023" sheetId="2" r:id="rId2"/>
    <sheet name=" 7.4. исключен" sheetId="3" state="hidden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definedNames>
    <definedName name="_xlnm.Print_Area" localSheetId="2">' 7.4. исключен'!$A$1:$W$13</definedName>
    <definedName name="_xlnm.Print_Area" localSheetId="1">'2023'!$A$1:$G$12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3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<sst xmlns="http://schemas.openxmlformats.org/spreadsheetml/2006/main" count="297" uniqueCount="141">
  <si>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</si>
  <si>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</si>
  <si>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</si>
  <si>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</si>
  <si>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</si>
  <si>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</si>
  <si>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</si>
  <si>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</si>
  <si>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</si>
  <si>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</si>
  <si>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</si>
  <si>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</si>
  <si>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</si>
  <si>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</si>
  <si>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</si>
  <si>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</si>
  <si>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</si>
  <si>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</si>
  <si>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</si>
  <si>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</si>
  <si>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</si>
  <si>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</si>
  <si>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</si>
  <si>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</si>
  <si>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</si>
  <si>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</si>
  <si>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</si>
  <si>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</si>
  <si>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</si>
  <si>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</si>
  <si>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</si>
  <si>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</si>
  <si>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</si>
  <si>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</si>
  <si>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</si>
  <si>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</si>
  <si>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</si>
  <si>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</si>
  <si>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</si>
  <si>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</si>
  <si>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</si>
  <si>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</si>
  <si>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</si>
  <si>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</si>
  <si>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</si>
  <si>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</si>
  <si>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</si>
  <si>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</si>
  <si>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</si>
  <si>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</si>
  <si>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</si>
  <si>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</si>
  <si>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</si>
  <si>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</si>
  <si>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</si>
  <si>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</si>
  <si>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</si>
  <si>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</si>
  <si>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</si>
  <si>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</si>
  <si>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</si>
  <si>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</si>
  <si>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</si>
  <si>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</si>
  <si>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</si>
  <si>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</si>
  <si>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</si>
  <si>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</si>
  <si>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</si>
  <si>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</si>
  <si>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</si>
  <si>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</si>
  <si>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</si>
  <si>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</si>
  <si>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</si>
  <si>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</si>
  <si>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</si>
  <si>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</si>
  <si>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</si>
  <si>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</si>
  <si>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</si>
  <si>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</si>
  <si>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</si>
  <si>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</si>
  <si>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</si>
  <si>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</si>
  <si>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</si>
  <si>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</si>
  <si>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</si>
  <si>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</si>
  <si>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</si>
  <si>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</si>
  <si>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</si>
  <si>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</si>
  <si>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</si>
  <si>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</si>
  <si>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</si>
  <si>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</si>
  <si>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</si>
  <si>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</si>
  <si>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</si>
  <si>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</si>
  <si>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</si>
  <si>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</si>
  <si>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</si>
  <si>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</si>
  <si>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</si>
  <si>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</si>
  <si>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</si>
  <si>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</si>
  <si>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</si>
  <si>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</si>
  <si>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</si>
  <si>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</si>
  <si>
    <t>Договорная цена для населения без НДС, руб.</t>
  </si>
  <si>
    <t>Договорная цена для населения c НДС, руб.</t>
  </si>
  <si>
    <t xml:space="preserve">    -"-</t>
  </si>
  <si>
    <t>НДС 20%,        (руб.)</t>
  </si>
  <si>
    <t>Состав работ</t>
  </si>
  <si>
    <t>Выдача технических условий на пересечение и параллельное прохождение существующего газопровода и средств ЭХЗ с проектируемыми водопроводом, теплопроводом, канализацией, линией электропередач, кабелем ВОЛС, автомобильной дорогой без необходимости наведения футляра (подготовка и отправка технических условий, содержащих требования нормативных документов к проектируемым сооружениям в местах пересечения и параллельного прохождения с существующим газопроводом)</t>
  </si>
  <si>
    <t>Принять заказ. Ознакомиться с существующей технической документацией на существующий газопровод. Ознакомиться с существующей технической документацией на проектируемый объект. Определить технические требования к расположению объектов. Подготовить технические условия. Зарегистрировать технические условия и выдать заказчику.</t>
  </si>
  <si>
    <t>Согласование проекта на соответствие ТУ при пересечении и параллельном прохождении существующего газопровода и средств ЭХЗ с проектируемым водопроводом, теплопроводом, канализацией, линией электропередач, кабелем ВОЛС, автомобильной дорогой без необходимости наведения футляра (рассмотрение проектной документации на предмет соответствия требованиям нормативных документов и ранее выданных технических условий)</t>
  </si>
  <si>
    <t>Принять заказ и документацию. Проверить соответствие выполненного проекта выданным техническим условиям. Уточнить место расположения существующего газопровода.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замечания, рассмотреть с заказчиком. Окончательно рассмотреть и согласовать проект на соответствие выданным техническим условиям. Зарегистрировать согласование проекта. Откорректировать архивную документацию.</t>
  </si>
  <si>
    <t>Подготовка технических условий на реконструкцию существующего газопровода и средств ЭХЗ (выезд специалиста для оценки ситуации на месте, подготовка и отправка технических условий, содержащих требования нормативных документов и требования к реконструируемому газопроводу)</t>
  </si>
  <si>
    <t>Принять заказ. Ознакомиться с существующей технической документацией на объект. Выехать на место для оценки ситуации и определения возможности реконструкции.  Определить перечень необходимых мероприятий для проведения реконструкции. Подготовить технические условия. Зарегистрировать технические условия и выдать заказчику.</t>
  </si>
  <si>
    <t>Согласование проекта на соответствие ТУ на реконструкцию существующего газопровода и средств ЭХЗ (выезд специалиста для оценки ситуации на месте, подготовка и отправка технических условий, содержащих требования нормативных документов и требования к реконструируемому газопроводу)</t>
  </si>
  <si>
    <t>Принять заказ и документацию. Проверить соответствие выполненного проекта выданным техническим условиям. Проверить проект на соответствие требованиям нормативных документов. При необходимости корректировки представленной проектной документации на соответствие выданным техническим условиям подготовить письменные замечания, рассмотреть с заказчиком. Окончательно рассмотреть и согласовать проект на соответствие выданным техническим условиям. Зарегистрировать согласование проекта. Откорректировать архивную документацию.</t>
  </si>
  <si>
    <t>Согласование, со стороны эксплуатационной организации, мест прохождения газопроводов и средств ЭХЗ на топографических съемках (сравнение места расположения газопроводов и ЭХЗ нанесенных на представленной топографической съемке с исполнительной съемкой газопровода. Возможен выезд специалиста на место)</t>
  </si>
  <si>
    <t>Принять заказ и топографическую съемку. Ознакомиться с существующей технической документацией на газопровод. При необходимости выехать на место для уточнения деталей. Проверить соответствие нанесенного на топографическую съемку газопровода технической документации и ситуации на местности. Зарегистрировать согласование или мотивированный отказ в согласовании с указанием причин отказа. Откорректировать архивную документацию.</t>
  </si>
  <si>
    <t>Выдача технических условий на проектирование совместной защиты проектируемых водопроводов, теплопроводов, канализацией, ВОЛС от существующих средств ЭХЗ газопровода и согласование точки подключения к сетям электроснабжения принадлежащих Обществу (проведение расчетов для определения технической возможности, выезд специалиста на место)</t>
  </si>
  <si>
    <t>Принять заказ. Изучить технические характеристики действующей и проектируемой трасс подземных трубопроводов с учетом конкретной коррозионной ситуации для подземного газопровода (коррозионной агрессивности грунта, постоянного воздействия переменного и постоянного тока, наличия и зон действия ЭХЗ на действующих подземных сооружениях и трубопроводах). Ознакомиться с действующей и проектируемой схемой рельсовых сетей электрифицированного транспорта. Определить соответствие принимаемого решения схеме газоснабжения и схеме рельсовых сетей электротранспорта, и техническому заданию на разработку проектной документации. Подготовить технические условия. Зарегистрировать технические условия и выдать заказчику.</t>
  </si>
  <si>
    <t>Консультационные услуги по вопросам проектирования, составления ИТД и ведения эксплуатационной документации.</t>
  </si>
  <si>
    <t xml:space="preserve">Ознакомиться с вопросом. При необходимости ознакомиться с технической документацией. Проконсультировать заказчика с выдачей письменного разъяснения. </t>
  </si>
  <si>
    <t>Глава 1 . Услуги производственно технического отдела</t>
  </si>
  <si>
    <t>Наименование работ</t>
  </si>
  <si>
    <t xml:space="preserve"> 7.1.2.</t>
  </si>
  <si>
    <t xml:space="preserve"> 7.1.3.</t>
  </si>
  <si>
    <t>7.1.4.</t>
  </si>
  <si>
    <t xml:space="preserve"> 7.1.5.</t>
  </si>
  <si>
    <t xml:space="preserve"> 7.1.6.</t>
  </si>
  <si>
    <t>7.1.7.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</si>
</sst>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6">
    <font>
      <sz val="10"/>
      <name val="MS Sans Serif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7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73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vertical="top"/>
      <protection/>
    </xf>
    <xf numFmtId="0" fontId="72" fillId="0" borderId="10" xfId="0" applyFont="1" applyBorder="1" applyAlignment="1">
      <alignment horizontal="center" vertical="center" wrapText="1"/>
    </xf>
    <xf numFmtId="0" fontId="74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center" vertical="center" wrapText="1"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13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15" xfId="0" applyNumberFormat="1" applyFont="1" applyFill="1" applyBorder="1" applyAlignment="1" applyProtection="1">
      <alignment vertical="center"/>
      <protection/>
    </xf>
    <xf numFmtId="0" fontId="74" fillId="0" borderId="16" xfId="0" applyNumberFormat="1" applyFont="1" applyFill="1" applyBorder="1" applyAlignment="1" applyProtection="1">
      <alignment vertical="center"/>
      <protection/>
    </xf>
    <xf numFmtId="0" fontId="74" fillId="0" borderId="17" xfId="0" applyNumberFormat="1" applyFont="1" applyFill="1" applyBorder="1" applyAlignment="1" applyProtection="1">
      <alignment vertical="center"/>
      <protection/>
    </xf>
    <xf numFmtId="0" fontId="74" fillId="0" borderId="18" xfId="0" applyNumberFormat="1" applyFont="1" applyFill="1" applyBorder="1" applyAlignment="1" applyProtection="1">
      <alignment vertical="center"/>
      <protection/>
    </xf>
    <xf numFmtId="0" fontId="79" fillId="0" borderId="15" xfId="0" applyNumberFormat="1" applyFont="1" applyFill="1" applyBorder="1" applyAlignment="1" applyProtection="1">
      <alignment vertical="center"/>
      <protection/>
    </xf>
    <xf numFmtId="0" fontId="79" fillId="0" borderId="16" xfId="0" applyNumberFormat="1" applyFont="1" applyFill="1" applyBorder="1" applyAlignment="1" applyProtection="1">
      <alignment vertical="center"/>
      <protection/>
    </xf>
    <xf numFmtId="0" fontId="79" fillId="0" borderId="17" xfId="0" applyNumberFormat="1" applyFont="1" applyFill="1" applyBorder="1" applyAlignment="1" applyProtection="1">
      <alignment vertical="center"/>
      <protection/>
    </xf>
    <xf numFmtId="0" fontId="72" fillId="0" borderId="11" xfId="0" applyNumberFormat="1" applyFont="1" applyFill="1" applyBorder="1" applyAlignment="1" applyProtection="1">
      <alignment vertical="center"/>
      <protection/>
    </xf>
    <xf numFmtId="14" fontId="76" fillId="0" borderId="11" xfId="0" applyNumberFormat="1" applyFont="1" applyFill="1" applyBorder="1" applyAlignment="1" applyProtection="1">
      <alignment/>
      <protection/>
    </xf>
    <xf numFmtId="0" fontId="76" fillId="0" borderId="11" xfId="0" applyNumberFormat="1" applyFont="1" applyFill="1" applyBorder="1" applyAlignment="1" applyProtection="1">
      <alignment wrapText="1"/>
      <protection/>
    </xf>
    <xf numFmtId="0" fontId="76" fillId="0" borderId="11" xfId="0" applyNumberFormat="1" applyFont="1" applyFill="1" applyBorder="1" applyAlignment="1" applyProtection="1">
      <alignment horizontal="center"/>
      <protection/>
    </xf>
    <xf numFmtId="0" fontId="76" fillId="0" borderId="11" xfId="0" applyNumberFormat="1" applyFont="1" applyFill="1" applyBorder="1" applyAlignment="1" applyProtection="1">
      <alignment horizontal="left"/>
      <protection/>
    </xf>
    <xf numFmtId="4" fontId="76" fillId="0" borderId="11" xfId="0" applyNumberFormat="1" applyFont="1" applyFill="1" applyBorder="1" applyAlignment="1" applyProtection="1">
      <alignment horizontal="left"/>
      <protection/>
    </xf>
    <xf numFmtId="9" fontId="76" fillId="0" borderId="11" xfId="0" applyNumberFormat="1" applyFont="1" applyFill="1" applyBorder="1" applyAlignment="1" applyProtection="1">
      <alignment horizontal="left"/>
      <protection/>
    </xf>
    <xf numFmtId="2" fontId="76" fillId="0" borderId="11" xfId="0" applyNumberFormat="1" applyFont="1" applyFill="1" applyBorder="1" applyAlignment="1" applyProtection="1">
      <alignment horizontal="center"/>
      <protection/>
    </xf>
    <xf numFmtId="4" fontId="76" fillId="0" borderId="11" xfId="0" applyNumberFormat="1" applyFont="1" applyFill="1" applyBorder="1" applyAlignment="1" applyProtection="1">
      <alignment horizontal="center"/>
      <protection/>
    </xf>
    <xf numFmtId="4" fontId="76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7" fillId="0" borderId="14" xfId="0" applyNumberFormat="1" applyFont="1" applyFill="1" applyBorder="1" applyAlignment="1" applyProtection="1">
      <alignment horizontal="center"/>
      <protection/>
    </xf>
    <xf numFmtId="0" fontId="77" fillId="0" borderId="13" xfId="0" applyNumberFormat="1" applyFont="1" applyFill="1" applyBorder="1" applyAlignment="1" applyProtection="1">
      <alignment horizontal="center"/>
      <protection/>
    </xf>
    <xf numFmtId="0" fontId="77" fillId="0" borderId="19" xfId="0" applyNumberFormat="1" applyFont="1" applyFill="1" applyBorder="1" applyAlignment="1" applyProtection="1">
      <alignment horizontal="center"/>
      <protection/>
    </xf>
    <xf numFmtId="0" fontId="77" fillId="0" borderId="20" xfId="0" applyNumberFormat="1" applyFont="1" applyFill="1" applyBorder="1" applyAlignment="1" applyProtection="1">
      <alignment horizontal="center"/>
      <protection/>
    </xf>
    <xf numFmtId="2" fontId="80" fillId="0" borderId="21" xfId="0" applyNumberFormat="1" applyFont="1" applyFill="1" applyBorder="1" applyAlignment="1" applyProtection="1">
      <alignment horizontal="center"/>
      <protection/>
    </xf>
    <xf numFmtId="2" fontId="80" fillId="0" borderId="22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Border="1" applyAlignment="1" applyProtection="1">
      <alignment horizontal="center"/>
      <protection/>
    </xf>
    <xf numFmtId="2" fontId="72" fillId="0" borderId="11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Border="1" applyAlignment="1" applyProtection="1">
      <alignment horizontal="center"/>
      <protection/>
    </xf>
    <xf numFmtId="176" fontId="76" fillId="0" borderId="11" xfId="0" applyNumberFormat="1" applyFont="1" applyFill="1" applyBorder="1" applyAlignment="1" applyProtection="1">
      <alignment horizontal="center"/>
      <protection/>
    </xf>
    <xf numFmtId="0" fontId="77" fillId="0" borderId="23" xfId="0" applyNumberFormat="1" applyFont="1" applyFill="1" applyBorder="1" applyAlignment="1" applyProtection="1">
      <alignment horizontal="center"/>
      <protection/>
    </xf>
    <xf numFmtId="0" fontId="77" fillId="0" borderId="24" xfId="0" applyNumberFormat="1" applyFont="1" applyFill="1" applyBorder="1" applyAlignment="1" applyProtection="1">
      <alignment horizontal="center"/>
      <protection/>
    </xf>
    <xf numFmtId="0" fontId="77" fillId="0" borderId="25" xfId="0" applyNumberFormat="1" applyFont="1" applyFill="1" applyBorder="1" applyAlignment="1" applyProtection="1">
      <alignment horizontal="center"/>
      <protection/>
    </xf>
    <xf numFmtId="0" fontId="77" fillId="0" borderId="26" xfId="0" applyNumberFormat="1" applyFont="1" applyFill="1" applyBorder="1" applyAlignment="1" applyProtection="1">
      <alignment horizontal="center"/>
      <protection/>
    </xf>
    <xf numFmtId="2" fontId="80" fillId="0" borderId="23" xfId="0" applyNumberFormat="1" applyFont="1" applyFill="1" applyBorder="1" applyAlignment="1" applyProtection="1">
      <alignment horizontal="center"/>
      <protection/>
    </xf>
    <xf numFmtId="2" fontId="80" fillId="0" borderId="24" xfId="0" applyNumberFormat="1" applyFont="1" applyFill="1" applyBorder="1" applyAlignment="1" applyProtection="1">
      <alignment horizontal="center"/>
      <protection/>
    </xf>
    <xf numFmtId="2" fontId="80" fillId="0" borderId="25" xfId="0" applyNumberFormat="1" applyFont="1" applyFill="1" applyBorder="1" applyAlignment="1" applyProtection="1">
      <alignment horizontal="center"/>
      <protection/>
    </xf>
    <xf numFmtId="2" fontId="76" fillId="0" borderId="11" xfId="0" applyNumberFormat="1" applyFont="1" applyFill="1" applyBorder="1" applyAlignment="1" applyProtection="1">
      <alignment horizontal="center"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0" fontId="84" fillId="0" borderId="0" xfId="0" applyNumberFormat="1" applyFont="1" applyFill="1" applyBorder="1" applyAlignment="1" applyProtection="1">
      <alignment horizontal="center"/>
      <protection/>
    </xf>
    <xf numFmtId="2" fontId="74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2" fontId="84" fillId="0" borderId="0" xfId="0" applyNumberFormat="1" applyFont="1" applyFill="1" applyBorder="1" applyAlignment="1" applyProtection="1">
      <alignment horizontal="center" vertical="top"/>
      <protection/>
    </xf>
    <xf numFmtId="176" fontId="84" fillId="0" borderId="0" xfId="0" applyNumberFormat="1" applyFont="1" applyFill="1" applyBorder="1" applyAlignment="1" applyProtection="1">
      <alignment horizontal="center" vertical="top"/>
      <protection/>
    </xf>
    <xf numFmtId="0" fontId="84" fillId="0" borderId="0" xfId="0" applyNumberFormat="1" applyFont="1" applyFill="1" applyBorder="1" applyAlignment="1" applyProtection="1">
      <alignment horizontal="center" vertical="top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2" fontId="74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72" fillId="0" borderId="11" xfId="0" applyFont="1" applyBorder="1" applyAlignment="1">
      <alignment horizontal="center" vertical="center" wrapText="1"/>
    </xf>
    <xf numFmtId="0" fontId="76" fillId="33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NumberFormat="1" applyFont="1" applyFill="1" applyBorder="1" applyAlignment="1" applyProtection="1">
      <alignment horizontal="center" vertical="top" wrapText="1"/>
      <protection/>
    </xf>
    <xf numFmtId="0" fontId="76" fillId="0" borderId="0" xfId="0" applyNumberFormat="1" applyFont="1" applyFill="1" applyBorder="1" applyAlignment="1" applyProtection="1">
      <alignment horizontal="center" vertical="top" wrapText="1"/>
      <protection/>
    </xf>
    <xf numFmtId="0" fontId="72" fillId="0" borderId="11" xfId="0" applyNumberFormat="1" applyFont="1" applyFill="1" applyBorder="1" applyAlignment="1" applyProtection="1">
      <alignment vertical="top"/>
      <protection/>
    </xf>
    <xf numFmtId="9" fontId="76" fillId="0" borderId="11" xfId="0" applyNumberFormat="1" applyFont="1" applyFill="1" applyBorder="1" applyAlignment="1" applyProtection="1">
      <alignment horizontal="center"/>
      <protection/>
    </xf>
    <xf numFmtId="4" fontId="76" fillId="0" borderId="11" xfId="0" applyNumberFormat="1" applyFont="1" applyFill="1" applyBorder="1" applyAlignment="1" applyProtection="1">
      <alignment horizont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11" xfId="0" applyNumberFormat="1" applyFont="1" applyFill="1" applyBorder="1" applyAlignment="1" applyProtection="1">
      <alignment horizontal="center" vertical="center"/>
      <protection/>
    </xf>
    <xf numFmtId="4" fontId="72" fillId="0" borderId="11" xfId="0" applyNumberFormat="1" applyFont="1" applyFill="1" applyBorder="1" applyAlignment="1" applyProtection="1">
      <alignment horizontal="center" vertical="center"/>
      <protection/>
    </xf>
    <xf numFmtId="176" fontId="74" fillId="0" borderId="0" xfId="0" applyNumberFormat="1" applyFont="1" applyFill="1" applyBorder="1" applyAlignment="1" applyProtection="1">
      <alignment vertical="top"/>
      <protection/>
    </xf>
    <xf numFmtId="0" fontId="72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Font="1" applyAlignment="1">
      <alignment/>
    </xf>
    <xf numFmtId="0" fontId="72" fillId="0" borderId="0" xfId="0" applyNumberFormat="1" applyFont="1" applyFill="1" applyBorder="1" applyAlignment="1" applyProtection="1">
      <alignment horizontal="center"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horizontal="center" vertical="top"/>
      <protection/>
    </xf>
    <xf numFmtId="14" fontId="76" fillId="0" borderId="11" xfId="0" applyNumberFormat="1" applyFont="1" applyFill="1" applyBorder="1" applyAlignment="1" applyProtection="1">
      <alignment horizontal="left"/>
      <protection/>
    </xf>
    <xf numFmtId="0" fontId="76" fillId="0" borderId="11" xfId="0" applyNumberFormat="1" applyFont="1" applyFill="1" applyBorder="1" applyAlignment="1" applyProtection="1">
      <alignment horizontal="left" wrapText="1"/>
      <protection/>
    </xf>
    <xf numFmtId="2" fontId="72" fillId="0" borderId="11" xfId="0" applyNumberFormat="1" applyFont="1" applyFill="1" applyBorder="1" applyAlignment="1" applyProtection="1">
      <alignment vertical="top"/>
      <protection/>
    </xf>
    <xf numFmtId="4" fontId="76" fillId="0" borderId="11" xfId="0" applyNumberFormat="1" applyFont="1" applyFill="1" applyBorder="1" applyAlignment="1" applyProtection="1">
      <alignment horizontal="center" vertical="center"/>
      <protection/>
    </xf>
    <xf numFmtId="49" fontId="78" fillId="0" borderId="0" xfId="0" applyNumberFormat="1" applyFont="1" applyFill="1" applyBorder="1" applyAlignment="1" applyProtection="1">
      <alignment horizontal="center" vertical="center"/>
      <protection/>
    </xf>
    <xf numFmtId="2" fontId="78" fillId="0" borderId="0" xfId="0" applyNumberFormat="1" applyFont="1" applyFill="1" applyBorder="1" applyAlignment="1" applyProtection="1">
      <alignment horizontal="center" vertical="center"/>
      <protection/>
    </xf>
    <xf numFmtId="2" fontId="88" fillId="0" borderId="0" xfId="0" applyNumberFormat="1" applyFont="1" applyFill="1" applyBorder="1" applyAlignment="1" applyProtection="1">
      <alignment vertical="top"/>
      <protection/>
    </xf>
    <xf numFmtId="0" fontId="72" fillId="0" borderId="11" xfId="0" applyNumberFormat="1" applyFont="1" applyFill="1" applyBorder="1" applyAlignment="1" applyProtection="1">
      <alignment horizontal="center"/>
      <protection/>
    </xf>
    <xf numFmtId="0" fontId="76" fillId="0" borderId="11" xfId="0" applyNumberFormat="1" applyFont="1" applyFill="1" applyBorder="1" applyAlignment="1" applyProtection="1">
      <alignment horizontal="center" wrapText="1"/>
      <protection/>
    </xf>
    <xf numFmtId="0" fontId="89" fillId="0" borderId="0" xfId="0" applyNumberFormat="1" applyFont="1" applyFill="1" applyBorder="1" applyAlignment="1" applyProtection="1">
      <alignment horizontal="center" vertical="top"/>
      <protection/>
    </xf>
    <xf numFmtId="0" fontId="72" fillId="0" borderId="0" xfId="0" applyNumberFormat="1" applyFont="1" applyFill="1" applyBorder="1" applyAlignment="1" applyProtection="1">
      <alignment vertical="center" wrapText="1"/>
      <protection/>
    </xf>
    <xf numFmtId="49" fontId="90" fillId="0" borderId="0" xfId="51" applyNumberFormat="1" applyFont="1" applyBorder="1" applyAlignment="1">
      <alignment vertical="center"/>
      <protection/>
    </xf>
    <xf numFmtId="0" fontId="72" fillId="0" borderId="0" xfId="0" applyNumberFormat="1" applyFont="1" applyFill="1" applyBorder="1" applyAlignment="1" applyProtection="1">
      <alignment horizontal="center" vertical="center" wrapText="1"/>
      <protection/>
    </xf>
    <xf numFmtId="2" fontId="72" fillId="0" borderId="0" xfId="0" applyNumberFormat="1" applyFont="1" applyFill="1" applyBorder="1" applyAlignment="1" applyProtection="1">
      <alignment horizontal="center" vertical="top"/>
      <protection/>
    </xf>
    <xf numFmtId="0" fontId="76" fillId="0" borderId="0" xfId="0" applyNumberFormat="1" applyFont="1" applyFill="1" applyBorder="1" applyAlignment="1" applyProtection="1">
      <alignment vertical="center" wrapText="1"/>
      <protection/>
    </xf>
    <xf numFmtId="0" fontId="74" fillId="0" borderId="0" xfId="0" applyNumberFormat="1" applyFont="1" applyFill="1" applyBorder="1" applyAlignment="1" applyProtection="1">
      <alignment vertical="top" wrapText="1"/>
      <protection/>
    </xf>
    <xf numFmtId="0" fontId="78" fillId="0" borderId="0" xfId="0" applyNumberFormat="1" applyFont="1" applyFill="1" applyBorder="1" applyAlignment="1" applyProtection="1">
      <alignment horizontal="center" vertical="top" wrapText="1"/>
      <protection/>
    </xf>
    <xf numFmtId="14" fontId="76" fillId="0" borderId="0" xfId="0" applyNumberFormat="1" applyFont="1" applyFill="1" applyBorder="1" applyAlignment="1" applyProtection="1">
      <alignment vertical="top"/>
      <protection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left" vertical="center"/>
      <protection/>
    </xf>
    <xf numFmtId="2" fontId="76" fillId="0" borderId="0" xfId="0" applyNumberFormat="1" applyFont="1" applyFill="1" applyBorder="1" applyAlignment="1" applyProtection="1">
      <alignment vertic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top" wrapText="1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wrapText="1"/>
    </xf>
    <xf numFmtId="175" fontId="2" fillId="0" borderId="11" xfId="0" applyNumberFormat="1" applyFont="1" applyBorder="1" applyAlignment="1">
      <alignment horizontal="center" wrapText="1"/>
    </xf>
    <xf numFmtId="0" fontId="92" fillId="0" borderId="12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3" fillId="0" borderId="0" xfId="0" applyFont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14" fontId="9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4" fontId="9" fillId="0" borderId="11" xfId="0" applyNumberFormat="1" applyFont="1" applyFill="1" applyBorder="1" applyAlignment="1" applyProtection="1">
      <alignment horizontal="center" vertical="top"/>
      <protection/>
    </xf>
    <xf numFmtId="4" fontId="9" fillId="0" borderId="11" xfId="0" applyNumberFormat="1" applyFont="1" applyBorder="1" applyAlignment="1">
      <alignment horizontal="center" vertical="top"/>
    </xf>
    <xf numFmtId="189" fontId="9" fillId="0" borderId="11" xfId="0" applyNumberFormat="1" applyFont="1" applyFill="1" applyBorder="1" applyAlignment="1" applyProtection="1">
      <alignment horizontal="center" vertical="top"/>
      <protection/>
    </xf>
    <xf numFmtId="189" fontId="9" fillId="0" borderId="11" xfId="0" applyNumberFormat="1" applyFont="1" applyBorder="1" applyAlignment="1">
      <alignment horizontal="center" vertical="top"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3" fillId="0" borderId="11" xfId="0" applyFont="1" applyBorder="1" applyAlignment="1">
      <alignment horizontal="left" vertical="center" wrapText="1"/>
    </xf>
    <xf numFmtId="0" fontId="93" fillId="0" borderId="11" xfId="0" applyFont="1" applyBorder="1" applyAlignment="1">
      <alignment horizontal="left" vertical="top" wrapText="1"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NumberFormat="1" applyFont="1" applyFill="1" applyBorder="1" applyAlignment="1" applyProtection="1">
      <alignment horizontal="center" vertical="top" wrapText="1"/>
      <protection/>
    </xf>
    <xf numFmtId="0" fontId="72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7" fillId="0" borderId="16" xfId="0" applyNumberFormat="1" applyFont="1" applyFill="1" applyBorder="1" applyAlignment="1" applyProtection="1">
      <alignment horizontal="center" vertical="center" wrapText="1"/>
      <protection/>
    </xf>
    <xf numFmtId="0" fontId="77" fillId="0" borderId="24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84" fillId="0" borderId="19" xfId="0" applyNumberFormat="1" applyFont="1" applyFill="1" applyBorder="1" applyAlignment="1" applyProtection="1">
      <alignment horizontal="center" vertical="center" wrapText="1"/>
      <protection/>
    </xf>
    <xf numFmtId="0" fontId="84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72" fillId="0" borderId="11" xfId="0" applyNumberFormat="1" applyFont="1" applyFill="1" applyBorder="1" applyAlignment="1" applyProtection="1">
      <alignment vertical="top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NumberFormat="1" applyFont="1" applyFill="1" applyBorder="1" applyAlignment="1" applyProtection="1">
      <alignment horizontal="left" vertical="top" wrapText="1"/>
      <protection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/>
      <protection/>
    </xf>
    <xf numFmtId="0" fontId="92" fillId="0" borderId="10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11" xfId="0" applyFont="1" applyFill="1" applyBorder="1" applyAlignment="1">
      <alignment horizontal="center" vertical="center"/>
    </xf>
    <xf numFmtId="0" fontId="72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16" customFormat="1" ht="12.75">
      <c r="U1" s="12"/>
    </row>
    <row r="2" s="16" customFormat="1" ht="42" customHeight="1">
      <c r="A2" s="17" t="s">
        <v>9</v>
      </c>
    </row>
    <row r="3" spans="1:38" s="16" customFormat="1" ht="22.5" customHeight="1" thickBot="1">
      <c r="A3" s="17" t="s">
        <v>85</v>
      </c>
      <c r="AL3" s="16" t="s">
        <v>76</v>
      </c>
    </row>
    <row r="4" spans="1:38" s="16" customFormat="1" ht="128.25" customHeight="1" thickBot="1">
      <c r="A4" s="150" t="s">
        <v>0</v>
      </c>
      <c r="B4" s="150" t="s">
        <v>1</v>
      </c>
      <c r="C4" s="150" t="s">
        <v>6</v>
      </c>
      <c r="D4" s="152" t="s">
        <v>2</v>
      </c>
      <c r="E4" s="152" t="s">
        <v>3</v>
      </c>
      <c r="F4" s="154" t="s">
        <v>36</v>
      </c>
      <c r="G4" s="154" t="s">
        <v>37</v>
      </c>
      <c r="H4" s="18" t="s">
        <v>77</v>
      </c>
      <c r="I4" s="149" t="s">
        <v>18</v>
      </c>
      <c r="J4" s="149" t="s">
        <v>19</v>
      </c>
      <c r="K4" s="156"/>
      <c r="L4" s="156"/>
      <c r="M4" s="156"/>
      <c r="N4" s="149" t="s">
        <v>31</v>
      </c>
      <c r="O4" s="149" t="s">
        <v>32</v>
      </c>
      <c r="P4" s="156"/>
      <c r="Q4" s="156"/>
      <c r="R4" s="156"/>
      <c r="S4" s="149" t="s">
        <v>30</v>
      </c>
      <c r="T4" s="149" t="s">
        <v>33</v>
      </c>
      <c r="U4" s="156"/>
      <c r="V4" s="156"/>
      <c r="W4" s="156"/>
      <c r="X4" s="19"/>
      <c r="Z4" s="157" t="s">
        <v>18</v>
      </c>
      <c r="AA4" s="159" t="s">
        <v>19</v>
      </c>
      <c r="AB4" s="160"/>
      <c r="AC4" s="160"/>
      <c r="AD4" s="161"/>
      <c r="AF4" s="157" t="s">
        <v>18</v>
      </c>
      <c r="AG4" s="159" t="s">
        <v>19</v>
      </c>
      <c r="AH4" s="160"/>
      <c r="AI4" s="160"/>
      <c r="AJ4" s="160"/>
      <c r="AK4" s="20"/>
      <c r="AL4" s="20" t="s">
        <v>18</v>
      </c>
    </row>
    <row r="5" spans="1:38" s="16" customFormat="1" ht="75" customHeight="1" thickBot="1">
      <c r="A5" s="151"/>
      <c r="B5" s="151"/>
      <c r="C5" s="151"/>
      <c r="D5" s="153"/>
      <c r="E5" s="153"/>
      <c r="F5" s="155"/>
      <c r="G5" s="155"/>
      <c r="H5" s="21"/>
      <c r="I5" s="149"/>
      <c r="J5" s="22" t="s">
        <v>78</v>
      </c>
      <c r="K5" s="22" t="s">
        <v>79</v>
      </c>
      <c r="L5" s="22" t="s">
        <v>80</v>
      </c>
      <c r="M5" s="22" t="s">
        <v>81</v>
      </c>
      <c r="N5" s="149"/>
      <c r="O5" s="22" t="s">
        <v>78</v>
      </c>
      <c r="P5" s="22" t="s">
        <v>79</v>
      </c>
      <c r="Q5" s="22" t="s">
        <v>80</v>
      </c>
      <c r="R5" s="22" t="s">
        <v>81</v>
      </c>
      <c r="S5" s="149"/>
      <c r="T5" s="22" t="s">
        <v>78</v>
      </c>
      <c r="U5" s="22" t="s">
        <v>79</v>
      </c>
      <c r="V5" s="22" t="s">
        <v>80</v>
      </c>
      <c r="W5" s="22" t="s">
        <v>81</v>
      </c>
      <c r="X5" s="23"/>
      <c r="Z5" s="158"/>
      <c r="AA5" s="24" t="s">
        <v>14</v>
      </c>
      <c r="AB5" s="24" t="s">
        <v>15</v>
      </c>
      <c r="AC5" s="24" t="s">
        <v>16</v>
      </c>
      <c r="AD5" s="24" t="s">
        <v>17</v>
      </c>
      <c r="AF5" s="158"/>
      <c r="AG5" s="24" t="s">
        <v>14</v>
      </c>
      <c r="AH5" s="24" t="s">
        <v>15</v>
      </c>
      <c r="AI5" s="24" t="s">
        <v>16</v>
      </c>
      <c r="AJ5" s="25" t="s">
        <v>17</v>
      </c>
      <c r="AK5" s="20" t="s">
        <v>21</v>
      </c>
      <c r="AL5" s="26"/>
    </row>
    <row r="6" spans="1:38" s="28" customFormat="1" ht="28.5" customHeight="1" thickBot="1">
      <c r="A6" s="27">
        <v>1</v>
      </c>
      <c r="B6" s="27">
        <v>2</v>
      </c>
      <c r="C6" s="27">
        <v>3</v>
      </c>
      <c r="D6" s="27"/>
      <c r="E6" s="27"/>
      <c r="F6" s="27"/>
      <c r="G6" s="27"/>
      <c r="H6" s="27"/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X6" s="23"/>
      <c r="Z6" s="29"/>
      <c r="AA6" s="30"/>
      <c r="AB6" s="31"/>
      <c r="AC6" s="30"/>
      <c r="AD6" s="32"/>
      <c r="AF6" s="33">
        <v>1.218</v>
      </c>
      <c r="AG6" s="34">
        <v>1.218</v>
      </c>
      <c r="AH6" s="35">
        <v>1.218</v>
      </c>
      <c r="AI6" s="34">
        <v>1.218</v>
      </c>
      <c r="AJ6" s="35">
        <v>1.218</v>
      </c>
      <c r="AK6" s="36"/>
      <c r="AL6" s="26"/>
    </row>
    <row r="7" spans="1:48" s="46" customFormat="1" ht="34.5" customHeight="1" thickBot="1">
      <c r="A7" s="37" t="s">
        <v>10</v>
      </c>
      <c r="B7" s="38" t="s">
        <v>53</v>
      </c>
      <c r="C7" s="39" t="s">
        <v>5</v>
      </c>
      <c r="D7" s="39">
        <v>1.5</v>
      </c>
      <c r="E7" s="40" t="s">
        <v>39</v>
      </c>
      <c r="F7" s="41">
        <v>0</v>
      </c>
      <c r="G7" s="40">
        <f>1+0.302+2.65</f>
        <v>3.952</v>
      </c>
      <c r="H7" s="42">
        <v>0.12</v>
      </c>
      <c r="I7" s="43">
        <f>S7/1.18</f>
        <v>0</v>
      </c>
      <c r="J7" s="43">
        <f>T7/1.18</f>
        <v>0</v>
      </c>
      <c r="K7" s="43">
        <f aca="true" t="shared" si="0" ref="J7:M9">U7/1.18</f>
        <v>0</v>
      </c>
      <c r="L7" s="43">
        <f t="shared" si="0"/>
        <v>0</v>
      </c>
      <c r="M7" s="43">
        <f t="shared" si="0"/>
        <v>0</v>
      </c>
      <c r="N7" s="43">
        <f>S7/1.18*0.18</f>
        <v>0</v>
      </c>
      <c r="O7" s="43">
        <f>T7/1.18*0.18</f>
        <v>0</v>
      </c>
      <c r="P7" s="43">
        <f aca="true" t="shared" si="1" ref="O7:R9">U7/1.18*0.18</f>
        <v>0</v>
      </c>
      <c r="Q7" s="43">
        <f t="shared" si="1"/>
        <v>0</v>
      </c>
      <c r="R7" s="43">
        <f t="shared" si="1"/>
        <v>0</v>
      </c>
      <c r="S7" s="43">
        <f>ROUND(D7*F7*G7*(1+H7)*1.18,0)</f>
        <v>0</v>
      </c>
      <c r="T7" s="44">
        <f>S7*1.5</f>
        <v>0</v>
      </c>
      <c r="U7" s="44">
        <f>S7*2</f>
        <v>0</v>
      </c>
      <c r="V7" s="44">
        <f>S7*2.5</f>
        <v>0</v>
      </c>
      <c r="W7" s="44">
        <f>S7*3</f>
        <v>0</v>
      </c>
      <c r="X7" s="45"/>
      <c r="Z7" s="47">
        <v>423.73</v>
      </c>
      <c r="AA7" s="48">
        <v>635.59</v>
      </c>
      <c r="AB7" s="49">
        <v>847.45</v>
      </c>
      <c r="AC7" s="48">
        <v>1059.32</v>
      </c>
      <c r="AD7" s="50">
        <v>1271.18</v>
      </c>
      <c r="AF7" s="51">
        <f>Z7*AF6</f>
        <v>516.10314</v>
      </c>
      <c r="AG7" s="52">
        <f>AA7*AG6</f>
        <v>774.14862</v>
      </c>
      <c r="AH7" s="53">
        <f>AB7*AH6</f>
        <v>1032.1941</v>
      </c>
      <c r="AI7" s="52">
        <f>AC7*AI6</f>
        <v>1290.2517599999999</v>
      </c>
      <c r="AJ7" s="53">
        <f>AD7*AJ6</f>
        <v>1548.29724</v>
      </c>
      <c r="AK7" s="54">
        <f>I7/AL7</f>
        <v>0</v>
      </c>
      <c r="AL7" s="54">
        <v>1109.322033898305</v>
      </c>
      <c r="AN7" s="55"/>
      <c r="AO7" s="55"/>
      <c r="AP7" s="55"/>
      <c r="AQ7" s="55"/>
      <c r="AR7" s="55"/>
      <c r="AS7" s="55"/>
      <c r="AT7" s="55"/>
      <c r="AU7" s="55"/>
      <c r="AV7" s="55"/>
    </row>
    <row r="8" spans="1:48" s="46" customFormat="1" ht="42" customHeight="1" thickBot="1">
      <c r="A8" s="37" t="s">
        <v>11</v>
      </c>
      <c r="B8" s="38" t="s">
        <v>55</v>
      </c>
      <c r="C8" s="39" t="s">
        <v>5</v>
      </c>
      <c r="D8" s="56">
        <v>1.2</v>
      </c>
      <c r="E8" s="40" t="s">
        <v>39</v>
      </c>
      <c r="F8" s="41">
        <v>0</v>
      </c>
      <c r="G8" s="40">
        <f>1+0.302+2.65</f>
        <v>3.952</v>
      </c>
      <c r="H8" s="42">
        <v>0.12</v>
      </c>
      <c r="I8" s="43">
        <f>S8/1.18</f>
        <v>0</v>
      </c>
      <c r="J8" s="43">
        <f>T8/1.18</f>
        <v>0</v>
      </c>
      <c r="K8" s="43">
        <f>U8/1.18</f>
        <v>0</v>
      </c>
      <c r="L8" s="43">
        <f>V8/1.18</f>
        <v>0</v>
      </c>
      <c r="M8" s="43">
        <f>W8/1.18</f>
        <v>0</v>
      </c>
      <c r="N8" s="43">
        <f>S8/1.18*0.18</f>
        <v>0</v>
      </c>
      <c r="O8" s="43">
        <f>T8/1.18*0.18</f>
        <v>0</v>
      </c>
      <c r="P8" s="43">
        <f>U8/1.18*0.18</f>
        <v>0</v>
      </c>
      <c r="Q8" s="43">
        <f>V8/1.18*0.18</f>
        <v>0</v>
      </c>
      <c r="R8" s="43">
        <f>W8/1.18*0.18</f>
        <v>0</v>
      </c>
      <c r="S8" s="43">
        <f>ROUND(D8*F8*G8*(1+H8)*1.18,0)</f>
        <v>0</v>
      </c>
      <c r="T8" s="44">
        <f>S8*1.5</f>
        <v>0</v>
      </c>
      <c r="U8" s="44">
        <f>S8*2</f>
        <v>0</v>
      </c>
      <c r="V8" s="44">
        <f>S8*2.5</f>
        <v>0</v>
      </c>
      <c r="W8" s="44">
        <f>S8*3</f>
        <v>0</v>
      </c>
      <c r="X8" s="45"/>
      <c r="Z8" s="57"/>
      <c r="AA8" s="58"/>
      <c r="AB8" s="59"/>
      <c r="AC8" s="58"/>
      <c r="AD8" s="60"/>
      <c r="AF8" s="51"/>
      <c r="AG8" s="52"/>
      <c r="AH8" s="53"/>
      <c r="AI8" s="52"/>
      <c r="AJ8" s="53"/>
      <c r="AK8" s="54">
        <f>I8/AL8</f>
        <v>0</v>
      </c>
      <c r="AL8" s="54">
        <v>887.2881355932204</v>
      </c>
      <c r="AN8" s="55"/>
      <c r="AO8" s="55"/>
      <c r="AP8" s="55"/>
      <c r="AQ8" s="55"/>
      <c r="AR8" s="55"/>
      <c r="AS8" s="55"/>
      <c r="AT8" s="55"/>
      <c r="AU8" s="55"/>
      <c r="AV8" s="55"/>
    </row>
    <row r="9" spans="1:44" s="46" customFormat="1" ht="42" customHeight="1" thickBot="1">
      <c r="A9" s="37" t="s">
        <v>41</v>
      </c>
      <c r="B9" s="38" t="s">
        <v>54</v>
      </c>
      <c r="C9" s="39" t="s">
        <v>5</v>
      </c>
      <c r="D9" s="39">
        <v>1.2</v>
      </c>
      <c r="E9" s="40" t="s">
        <v>39</v>
      </c>
      <c r="F9" s="41">
        <v>0</v>
      </c>
      <c r="G9" s="40">
        <f>1+0.302+2.65</f>
        <v>3.952</v>
      </c>
      <c r="H9" s="42">
        <v>0.12</v>
      </c>
      <c r="I9" s="43">
        <f>S9/1.18</f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>S9/1.18*0.18</f>
        <v>0</v>
      </c>
      <c r="O9" s="43">
        <f t="shared" si="1"/>
        <v>0</v>
      </c>
      <c r="P9" s="43">
        <f t="shared" si="1"/>
        <v>0</v>
      </c>
      <c r="Q9" s="43">
        <f t="shared" si="1"/>
        <v>0</v>
      </c>
      <c r="R9" s="43">
        <f t="shared" si="1"/>
        <v>0</v>
      </c>
      <c r="S9" s="43">
        <f>ROUND(D9*F9*G9*(1+H9)*1.18,0)</f>
        <v>0</v>
      </c>
      <c r="T9" s="44">
        <f>S9*1.5</f>
        <v>0</v>
      </c>
      <c r="U9" s="44">
        <f>S9*2</f>
        <v>0</v>
      </c>
      <c r="V9" s="44">
        <f>S9*2.5</f>
        <v>0</v>
      </c>
      <c r="W9" s="44">
        <f>S9*3</f>
        <v>0</v>
      </c>
      <c r="X9" s="45"/>
      <c r="Z9" s="57">
        <v>338.98</v>
      </c>
      <c r="AA9" s="58">
        <v>508.47</v>
      </c>
      <c r="AB9" s="59">
        <v>677.96</v>
      </c>
      <c r="AC9" s="58">
        <v>847.45</v>
      </c>
      <c r="AD9" s="60">
        <v>1016.94</v>
      </c>
      <c r="AF9" s="61">
        <f>Z9*AF6</f>
        <v>412.87764</v>
      </c>
      <c r="AG9" s="62">
        <f>AA9*AG6</f>
        <v>619.31646</v>
      </c>
      <c r="AH9" s="63">
        <f>AB9*AH6</f>
        <v>825.75528</v>
      </c>
      <c r="AI9" s="62">
        <f>AC9*AI6</f>
        <v>1032.1941</v>
      </c>
      <c r="AJ9" s="63">
        <f>AD9*AJ6</f>
        <v>1238.63292</v>
      </c>
      <c r="AK9" s="54">
        <f>I9/AL9</f>
        <v>0</v>
      </c>
      <c r="AL9" s="54">
        <v>887.2881355932204</v>
      </c>
      <c r="AN9" s="55"/>
      <c r="AO9" s="55"/>
      <c r="AP9" s="55"/>
      <c r="AQ9" s="55"/>
      <c r="AR9" s="55"/>
    </row>
    <row r="10" spans="1:24" ht="12.75">
      <c r="A10" s="4"/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>
      <c r="A11" s="4"/>
      <c r="B11" s="4"/>
      <c r="C11" s="4"/>
      <c r="D11" s="4"/>
      <c r="E11" s="4"/>
      <c r="F11" s="4"/>
      <c r="G11" s="4"/>
      <c r="H11" s="4"/>
      <c r="I11" s="8"/>
      <c r="J11" s="8"/>
      <c r="K11" s="9"/>
      <c r="L11" s="8"/>
      <c r="M11" s="8"/>
      <c r="N11" s="8"/>
      <c r="O11" s="8"/>
      <c r="P11" s="8"/>
      <c r="Q11" s="8"/>
      <c r="R11" s="8"/>
      <c r="S11" s="8"/>
      <c r="T11" s="8"/>
      <c r="U11" s="9"/>
      <c r="V11" s="8"/>
      <c r="W11" s="8"/>
      <c r="X11" s="8"/>
    </row>
    <row r="12" spans="1:24" ht="12.75">
      <c r="A12" s="4"/>
      <c r="B12" s="4"/>
      <c r="C12" s="4"/>
      <c r="D12" s="4"/>
      <c r="E12" s="4"/>
      <c r="F12" s="4"/>
      <c r="G12" s="4"/>
      <c r="H12" s="4"/>
      <c r="I12" s="8"/>
      <c r="J12" s="8"/>
      <c r="K12" s="9"/>
      <c r="L12" s="8"/>
      <c r="M12" s="8"/>
      <c r="N12" s="8"/>
      <c r="O12" s="8"/>
      <c r="P12" s="8"/>
      <c r="Q12" s="8"/>
      <c r="R12" s="8"/>
      <c r="S12" s="8"/>
      <c r="T12" s="8"/>
      <c r="U12" s="9"/>
      <c r="V12" s="8"/>
      <c r="W12" s="8"/>
      <c r="X12" s="8"/>
    </row>
    <row r="13" spans="1:24" ht="12.75">
      <c r="A13" s="2"/>
      <c r="B13" s="2"/>
      <c r="C13" s="2"/>
      <c r="D13" s="2"/>
      <c r="E13" s="2"/>
      <c r="F13" s="2"/>
      <c r="G13" s="2"/>
      <c r="H13" s="2"/>
      <c r="I13" s="5"/>
      <c r="J13" s="3"/>
      <c r="K13" s="3"/>
      <c r="L13" s="3"/>
      <c r="M13" s="3"/>
      <c r="N13" s="3"/>
      <c r="O13" s="3"/>
      <c r="P13" s="3"/>
      <c r="Q13" s="3"/>
      <c r="R13" s="3"/>
      <c r="S13" s="5"/>
      <c r="T13" s="3"/>
      <c r="U13" s="3"/>
      <c r="V13" s="3"/>
      <c r="W13" s="3"/>
      <c r="X13" s="3"/>
    </row>
    <row r="14" spans="1:24" ht="12.7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>
      <c r="A15" s="4"/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9:24" ht="12.75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9:24" ht="12.75"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9:24" ht="12.75"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</sheetData>
  <sheetProtection/>
  <mergeCells count="17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25"/>
  <sheetViews>
    <sheetView tabSelected="1" view="pageBreakPreview" zoomScale="80" zoomScaleSheetLayoutView="80" workbookViewId="0" topLeftCell="A1">
      <selection activeCell="P6" sqref="P6"/>
    </sheetView>
  </sheetViews>
  <sheetFormatPr defaultColWidth="9.140625" defaultRowHeight="12.75"/>
  <cols>
    <col min="1" max="1" width="12.28125" style="10" customWidth="1"/>
    <col min="2" max="3" width="46.7109375" style="14" customWidth="1"/>
    <col min="4" max="4" width="11.00390625" style="10" customWidth="1"/>
    <col min="5" max="5" width="12.421875" style="10" customWidth="1"/>
    <col min="6" max="6" width="9.140625" style="10" customWidth="1"/>
    <col min="7" max="7" width="12.28125" style="10" customWidth="1"/>
    <col min="8" max="16384" width="9.140625" style="11" customWidth="1"/>
  </cols>
  <sheetData>
    <row r="1" spans="1:7" ht="34.5" customHeight="1">
      <c r="A1" s="6" t="s">
        <v>9</v>
      </c>
      <c r="E1" s="11"/>
      <c r="F1" s="11"/>
      <c r="G1" s="11"/>
    </row>
    <row r="2" spans="1:7" ht="29.25" customHeight="1">
      <c r="A2" s="134" t="s">
        <v>133</v>
      </c>
      <c r="B2" s="135"/>
      <c r="C2" s="135"/>
      <c r="D2" s="15"/>
      <c r="E2" s="15"/>
      <c r="F2" s="15"/>
      <c r="G2" s="136"/>
    </row>
    <row r="3" spans="1:7" ht="137.25" customHeight="1">
      <c r="A3" s="137" t="s">
        <v>0</v>
      </c>
      <c r="B3" s="137" t="s">
        <v>134</v>
      </c>
      <c r="C3" s="137" t="s">
        <v>118</v>
      </c>
      <c r="D3" s="137" t="s">
        <v>6</v>
      </c>
      <c r="E3" s="137" t="s">
        <v>114</v>
      </c>
      <c r="F3" s="137" t="s">
        <v>117</v>
      </c>
      <c r="G3" s="137" t="s">
        <v>115</v>
      </c>
    </row>
    <row r="4" spans="1:7" s="13" customFormat="1" ht="32.25" customHeight="1">
      <c r="A4" s="137">
        <v>1</v>
      </c>
      <c r="B4" s="137">
        <v>2</v>
      </c>
      <c r="C4" s="137"/>
      <c r="D4" s="137">
        <v>3</v>
      </c>
      <c r="E4" s="138">
        <v>5</v>
      </c>
      <c r="F4" s="137">
        <v>6</v>
      </c>
      <c r="G4" s="138">
        <v>7</v>
      </c>
    </row>
    <row r="5" spans="1:7" ht="179.25" customHeight="1">
      <c r="A5" s="139" t="s">
        <v>10</v>
      </c>
      <c r="B5" s="147" t="s">
        <v>119</v>
      </c>
      <c r="C5" s="148" t="s">
        <v>120</v>
      </c>
      <c r="D5" s="140" t="s">
        <v>5</v>
      </c>
      <c r="E5" s="141">
        <v>4638.333333333334</v>
      </c>
      <c r="F5" s="141">
        <v>927.6666666666661</v>
      </c>
      <c r="G5" s="142">
        <v>5566</v>
      </c>
    </row>
    <row r="6" spans="1:7" ht="196.5" customHeight="1">
      <c r="A6" s="139" t="s">
        <v>135</v>
      </c>
      <c r="B6" s="148" t="s">
        <v>121</v>
      </c>
      <c r="C6" s="148" t="s">
        <v>122</v>
      </c>
      <c r="D6" s="140" t="s">
        <v>116</v>
      </c>
      <c r="E6" s="143">
        <v>7730</v>
      </c>
      <c r="F6" s="143">
        <v>1546</v>
      </c>
      <c r="G6" s="144">
        <v>9276</v>
      </c>
    </row>
    <row r="7" spans="1:7" ht="123" customHeight="1">
      <c r="A7" s="139" t="s">
        <v>136</v>
      </c>
      <c r="B7" s="148" t="s">
        <v>123</v>
      </c>
      <c r="C7" s="148" t="s">
        <v>124</v>
      </c>
      <c r="D7" s="140" t="s">
        <v>116</v>
      </c>
      <c r="E7" s="143">
        <v>6184.166666666667</v>
      </c>
      <c r="F7" s="143">
        <v>1236.833333333333</v>
      </c>
      <c r="G7" s="144">
        <v>7421</v>
      </c>
    </row>
    <row r="8" spans="1:7" ht="201.75" customHeight="1">
      <c r="A8" s="139" t="s">
        <v>137</v>
      </c>
      <c r="B8" s="148" t="s">
        <v>125</v>
      </c>
      <c r="C8" s="148" t="s">
        <v>126</v>
      </c>
      <c r="D8" s="140" t="s">
        <v>116</v>
      </c>
      <c r="E8" s="143">
        <v>7730</v>
      </c>
      <c r="F8" s="143">
        <v>1546</v>
      </c>
      <c r="G8" s="144">
        <v>9276</v>
      </c>
    </row>
    <row r="9" spans="1:7" ht="169.5" customHeight="1">
      <c r="A9" s="139" t="s">
        <v>138</v>
      </c>
      <c r="B9" s="148" t="s">
        <v>127</v>
      </c>
      <c r="C9" s="148" t="s">
        <v>128</v>
      </c>
      <c r="D9" s="140" t="s">
        <v>116</v>
      </c>
      <c r="E9" s="143">
        <v>2601.666666666667</v>
      </c>
      <c r="F9" s="143">
        <v>520.333333333333</v>
      </c>
      <c r="G9" s="144">
        <v>3122</v>
      </c>
    </row>
    <row r="10" spans="1:7" ht="256.5" customHeight="1">
      <c r="A10" s="139" t="s">
        <v>139</v>
      </c>
      <c r="B10" s="148" t="s">
        <v>129</v>
      </c>
      <c r="C10" s="148" t="s">
        <v>130</v>
      </c>
      <c r="D10" s="140" t="s">
        <v>116</v>
      </c>
      <c r="E10" s="143">
        <v>7275</v>
      </c>
      <c r="F10" s="143">
        <v>1455</v>
      </c>
      <c r="G10" s="144">
        <v>8730</v>
      </c>
    </row>
    <row r="11" spans="1:7" ht="63" customHeight="1">
      <c r="A11" s="139" t="s">
        <v>140</v>
      </c>
      <c r="B11" s="148" t="s">
        <v>131</v>
      </c>
      <c r="C11" s="148" t="s">
        <v>132</v>
      </c>
      <c r="D11" s="140" t="s">
        <v>116</v>
      </c>
      <c r="E11" s="143">
        <v>1863.3333333333335</v>
      </c>
      <c r="F11" s="143">
        <v>372.6666666666665</v>
      </c>
      <c r="G11" s="144">
        <v>2236</v>
      </c>
    </row>
    <row r="12" spans="1:7" ht="18" customHeight="1">
      <c r="A12" s="162"/>
      <c r="B12" s="162"/>
      <c r="C12" s="162"/>
      <c r="D12" s="162"/>
      <c r="E12" s="162"/>
      <c r="F12" s="162"/>
      <c r="G12" s="162"/>
    </row>
    <row r="13" spans="1:6" ht="72" customHeight="1">
      <c r="A13" s="145"/>
      <c r="B13" s="146"/>
      <c r="C13" s="146"/>
      <c r="D13" s="145"/>
      <c r="E13" s="145"/>
      <c r="F13" s="145"/>
    </row>
    <row r="14" ht="72" customHeight="1"/>
    <row r="15" spans="1:6" s="10" customFormat="1" ht="15">
      <c r="A15" s="145"/>
      <c r="B15" s="146"/>
      <c r="C15" s="146"/>
      <c r="D15" s="145"/>
      <c r="E15" s="145"/>
      <c r="F15" s="145"/>
    </row>
    <row r="16" spans="1:6" s="10" customFormat="1" ht="15">
      <c r="A16" s="145"/>
      <c r="B16" s="146"/>
      <c r="C16" s="146"/>
      <c r="D16" s="145"/>
      <c r="E16" s="145"/>
      <c r="F16" s="145"/>
    </row>
    <row r="17" spans="1:6" s="10" customFormat="1" ht="15">
      <c r="A17" s="145"/>
      <c r="B17" s="146"/>
      <c r="C17" s="146"/>
      <c r="D17" s="145"/>
      <c r="E17" s="145"/>
      <c r="F17" s="145"/>
    </row>
    <row r="18" spans="1:6" s="10" customFormat="1" ht="15">
      <c r="A18" s="145"/>
      <c r="B18" s="146"/>
      <c r="C18" s="146"/>
      <c r="D18" s="145"/>
      <c r="E18" s="145"/>
      <c r="F18" s="145"/>
    </row>
    <row r="19" spans="1:6" s="10" customFormat="1" ht="15">
      <c r="A19" s="145"/>
      <c r="B19" s="146"/>
      <c r="C19" s="146"/>
      <c r="D19" s="145"/>
      <c r="E19" s="145"/>
      <c r="F19" s="145"/>
    </row>
    <row r="20" spans="1:6" s="10" customFormat="1" ht="15">
      <c r="A20" s="145"/>
      <c r="B20" s="146"/>
      <c r="C20" s="146"/>
      <c r="D20" s="145"/>
      <c r="E20" s="145"/>
      <c r="F20" s="145"/>
    </row>
    <row r="21" spans="1:6" s="10" customFormat="1" ht="15">
      <c r="A21" s="145"/>
      <c r="B21" s="146"/>
      <c r="C21" s="146"/>
      <c r="D21" s="145"/>
      <c r="E21" s="145"/>
      <c r="F21" s="145"/>
    </row>
    <row r="22" spans="1:6" s="10" customFormat="1" ht="15">
      <c r="A22" s="145"/>
      <c r="B22" s="146"/>
      <c r="C22" s="146"/>
      <c r="D22" s="145"/>
      <c r="E22" s="145"/>
      <c r="F22" s="145"/>
    </row>
    <row r="23" spans="1:6" s="10" customFormat="1" ht="15">
      <c r="A23" s="145"/>
      <c r="B23" s="146"/>
      <c r="C23" s="146"/>
      <c r="D23" s="145"/>
      <c r="E23" s="145"/>
      <c r="F23" s="145"/>
    </row>
    <row r="24" spans="1:6" s="10" customFormat="1" ht="15">
      <c r="A24" s="145"/>
      <c r="B24" s="146"/>
      <c r="C24" s="146"/>
      <c r="D24" s="145"/>
      <c r="E24" s="145"/>
      <c r="F24" s="145"/>
    </row>
    <row r="25" spans="1:6" s="10" customFormat="1" ht="15">
      <c r="A25" s="145"/>
      <c r="B25" s="146"/>
      <c r="C25" s="146"/>
      <c r="D25" s="145"/>
      <c r="E25" s="145"/>
      <c r="F25" s="145"/>
    </row>
  </sheetData>
  <sheetProtection/>
  <mergeCells count="1">
    <mergeCell ref="A12:G12"/>
  </mergeCells>
  <printOptions/>
  <pageMargins left="0.7874015748031497" right="0.3937007874015748" top="0.3937007874015748" bottom="0.7874015748031497" header="0.31496062992125984" footer="0.3937007874015748"/>
  <pageSetup fitToHeight="0" horizontalDpi="600" verticalDpi="600" orientation="portrait" paperSize="9" scale="29" r:id="rId1"/>
  <headerFooter>
    <oddFooter>&amp;RЕ.А. Колышкина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16" customWidth="1"/>
    <col min="2" max="2" width="46.28125" style="16" customWidth="1"/>
    <col min="3" max="3" width="11.8515625" style="16" customWidth="1"/>
    <col min="4" max="8" width="9.140625" style="16" hidden="1" customWidth="1"/>
    <col min="9" max="23" width="11.140625" style="16" customWidth="1"/>
    <col min="24" max="24" width="16.421875" style="16" hidden="1" customWidth="1"/>
    <col min="25" max="25" width="2.421875" style="16" hidden="1" customWidth="1"/>
    <col min="26" max="30" width="9.140625" style="16" hidden="1" customWidth="1"/>
    <col min="31" max="31" width="2.140625" style="16" hidden="1" customWidth="1"/>
    <col min="32" max="32" width="10.8515625" style="16" hidden="1" customWidth="1"/>
    <col min="33" max="36" width="9.140625" style="16" hidden="1" customWidth="1"/>
    <col min="37" max="37" width="6.57421875" style="16" customWidth="1"/>
    <col min="38" max="38" width="13.28125" style="16" customWidth="1"/>
    <col min="39" max="39" width="2.421875" style="16" customWidth="1"/>
    <col min="40" max="16384" width="9.140625" style="16" customWidth="1"/>
  </cols>
  <sheetData>
    <row r="1" ht="12.75"/>
    <row r="2" ht="25.5" customHeight="1">
      <c r="A2" s="67"/>
    </row>
    <row r="3" ht="39" customHeight="1" thickBot="1">
      <c r="A3" s="68" t="s">
        <v>86</v>
      </c>
    </row>
    <row r="4" spans="1:38" ht="128.25" customHeight="1" thickBot="1">
      <c r="A4" s="150" t="s">
        <v>0</v>
      </c>
      <c r="B4" s="150" t="s">
        <v>1</v>
      </c>
      <c r="C4" s="150" t="s">
        <v>6</v>
      </c>
      <c r="D4" s="152" t="s">
        <v>2</v>
      </c>
      <c r="E4" s="152" t="s">
        <v>3</v>
      </c>
      <c r="F4" s="154" t="s">
        <v>36</v>
      </c>
      <c r="G4" s="154" t="s">
        <v>37</v>
      </c>
      <c r="H4" s="154" t="s">
        <v>77</v>
      </c>
      <c r="I4" s="149" t="s">
        <v>18</v>
      </c>
      <c r="J4" s="149" t="s">
        <v>19</v>
      </c>
      <c r="K4" s="156"/>
      <c r="L4" s="156"/>
      <c r="M4" s="156"/>
      <c r="N4" s="149" t="s">
        <v>31</v>
      </c>
      <c r="O4" s="149" t="s">
        <v>32</v>
      </c>
      <c r="P4" s="156"/>
      <c r="Q4" s="156"/>
      <c r="R4" s="156"/>
      <c r="S4" s="149" t="s">
        <v>30</v>
      </c>
      <c r="T4" s="149" t="s">
        <v>33</v>
      </c>
      <c r="U4" s="156"/>
      <c r="V4" s="156"/>
      <c r="W4" s="156"/>
      <c r="X4" s="19"/>
      <c r="Z4" s="157" t="s">
        <v>18</v>
      </c>
      <c r="AA4" s="159" t="s">
        <v>19</v>
      </c>
      <c r="AB4" s="160"/>
      <c r="AC4" s="160"/>
      <c r="AD4" s="161"/>
      <c r="AF4" s="157" t="s">
        <v>18</v>
      </c>
      <c r="AG4" s="159" t="s">
        <v>19</v>
      </c>
      <c r="AH4" s="160"/>
      <c r="AI4" s="160"/>
      <c r="AJ4" s="160"/>
      <c r="AK4" s="20"/>
      <c r="AL4" s="20" t="s">
        <v>18</v>
      </c>
    </row>
    <row r="5" spans="1:38" ht="75" customHeight="1" thickBot="1">
      <c r="A5" s="151"/>
      <c r="B5" s="151"/>
      <c r="C5" s="151"/>
      <c r="D5" s="153"/>
      <c r="E5" s="153"/>
      <c r="F5" s="155"/>
      <c r="G5" s="155"/>
      <c r="H5" s="155"/>
      <c r="I5" s="149"/>
      <c r="J5" s="22" t="s">
        <v>78</v>
      </c>
      <c r="K5" s="22" t="s">
        <v>79</v>
      </c>
      <c r="L5" s="22" t="s">
        <v>80</v>
      </c>
      <c r="M5" s="22" t="s">
        <v>81</v>
      </c>
      <c r="N5" s="149"/>
      <c r="O5" s="22" t="s">
        <v>78</v>
      </c>
      <c r="P5" s="22" t="s">
        <v>79</v>
      </c>
      <c r="Q5" s="22" t="s">
        <v>80</v>
      </c>
      <c r="R5" s="22" t="s">
        <v>81</v>
      </c>
      <c r="S5" s="149"/>
      <c r="T5" s="22" t="s">
        <v>78</v>
      </c>
      <c r="U5" s="22" t="s">
        <v>79</v>
      </c>
      <c r="V5" s="22" t="s">
        <v>80</v>
      </c>
      <c r="W5" s="22" t="s">
        <v>81</v>
      </c>
      <c r="X5" s="23"/>
      <c r="Z5" s="158"/>
      <c r="AA5" s="24" t="s">
        <v>14</v>
      </c>
      <c r="AB5" s="24" t="s">
        <v>15</v>
      </c>
      <c r="AC5" s="24" t="s">
        <v>16</v>
      </c>
      <c r="AD5" s="24" t="s">
        <v>17</v>
      </c>
      <c r="AF5" s="158"/>
      <c r="AG5" s="24" t="s">
        <v>14</v>
      </c>
      <c r="AH5" s="24" t="s">
        <v>15</v>
      </c>
      <c r="AI5" s="24" t="s">
        <v>16</v>
      </c>
      <c r="AJ5" s="25" t="s">
        <v>17</v>
      </c>
      <c r="AK5" s="20" t="s">
        <v>21</v>
      </c>
      <c r="AL5" s="26"/>
    </row>
    <row r="6" spans="1:38" s="28" customFormat="1" ht="15.75" customHeight="1">
      <c r="A6" s="27">
        <v>1</v>
      </c>
      <c r="B6" s="27">
        <v>2</v>
      </c>
      <c r="C6" s="27">
        <v>3</v>
      </c>
      <c r="D6" s="27"/>
      <c r="E6" s="27"/>
      <c r="F6" s="27"/>
      <c r="G6" s="27"/>
      <c r="H6" s="27"/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X6" s="23"/>
      <c r="Z6" s="29"/>
      <c r="AA6" s="30"/>
      <c r="AB6" s="31"/>
      <c r="AC6" s="30"/>
      <c r="AD6" s="32"/>
      <c r="AF6" s="33">
        <v>1.218</v>
      </c>
      <c r="AG6" s="34">
        <v>1.218</v>
      </c>
      <c r="AH6" s="35">
        <v>1.218</v>
      </c>
      <c r="AI6" s="34">
        <v>1.218</v>
      </c>
      <c r="AJ6" s="35">
        <v>1.218</v>
      </c>
      <c r="AK6" s="36"/>
      <c r="AL6" s="26"/>
    </row>
    <row r="7" spans="1:38" s="46" customFormat="1" ht="31.5" customHeight="1">
      <c r="A7" s="37" t="s">
        <v>57</v>
      </c>
      <c r="B7" s="38" t="s">
        <v>72</v>
      </c>
      <c r="C7" s="39" t="s">
        <v>5</v>
      </c>
      <c r="D7" s="39">
        <v>1.2</v>
      </c>
      <c r="E7" s="40" t="s">
        <v>39</v>
      </c>
      <c r="F7" s="41">
        <v>0</v>
      </c>
      <c r="G7" s="40">
        <f>1+0.302+2.65</f>
        <v>3.952</v>
      </c>
      <c r="H7" s="42">
        <v>0.12</v>
      </c>
      <c r="I7" s="43">
        <f>S7/1.18</f>
        <v>0</v>
      </c>
      <c r="J7" s="43">
        <f>T7/1.18</f>
        <v>0</v>
      </c>
      <c r="K7" s="43">
        <f>U7/1.18</f>
        <v>0</v>
      </c>
      <c r="L7" s="43">
        <f>V7/1.18</f>
        <v>0</v>
      </c>
      <c r="M7" s="43">
        <f>W7/1.18</f>
        <v>0</v>
      </c>
      <c r="N7" s="43">
        <f>S7/1.18*0.18</f>
        <v>0</v>
      </c>
      <c r="O7" s="43">
        <f>T7/1.18*0.18</f>
        <v>0</v>
      </c>
      <c r="P7" s="43">
        <f>U7/1.18*0.18</f>
        <v>0</v>
      </c>
      <c r="Q7" s="43">
        <f>V7/1.18*0.18</f>
        <v>0</v>
      </c>
      <c r="R7" s="43">
        <f>W7/1.18*0.18</f>
        <v>0</v>
      </c>
      <c r="S7" s="43">
        <f>ROUND(D7*F7*G7*(1+H7)*1.18,0)</f>
        <v>0</v>
      </c>
      <c r="T7" s="44">
        <f>S7*1.5</f>
        <v>0</v>
      </c>
      <c r="U7" s="44">
        <f>S7*2</f>
        <v>0</v>
      </c>
      <c r="V7" s="44">
        <f>S7*2.5</f>
        <v>0</v>
      </c>
      <c r="W7" s="44">
        <f>S7*3</f>
        <v>0</v>
      </c>
      <c r="X7" s="69"/>
      <c r="AK7" s="70">
        <f>I7/AL7</f>
        <v>0</v>
      </c>
      <c r="AL7" s="46">
        <v>887.28813559322</v>
      </c>
    </row>
    <row r="8" spans="1:24" ht="12.75">
      <c r="A8" s="71"/>
      <c r="B8" s="71"/>
      <c r="C8" s="71"/>
      <c r="D8" s="71"/>
      <c r="E8" s="71"/>
      <c r="F8" s="71"/>
      <c r="G8" s="71"/>
      <c r="H8" s="71"/>
      <c r="I8" s="72"/>
      <c r="J8" s="72"/>
      <c r="K8" s="73"/>
      <c r="L8" s="72"/>
      <c r="M8" s="72"/>
      <c r="N8" s="72"/>
      <c r="O8" s="72"/>
      <c r="P8" s="72"/>
      <c r="Q8" s="72"/>
      <c r="R8" s="72"/>
      <c r="S8" s="72"/>
      <c r="T8" s="72"/>
      <c r="U8" s="73"/>
      <c r="V8" s="72"/>
      <c r="W8" s="72"/>
      <c r="X8" s="72"/>
    </row>
    <row r="9" spans="1:24" ht="12.75">
      <c r="A9" s="71"/>
      <c r="B9" s="71"/>
      <c r="C9" s="71"/>
      <c r="D9" s="71"/>
      <c r="E9" s="71"/>
      <c r="F9" s="71"/>
      <c r="G9" s="71"/>
      <c r="H9" s="71"/>
      <c r="I9" s="72"/>
      <c r="J9" s="72"/>
      <c r="K9" s="73"/>
      <c r="L9" s="72"/>
      <c r="M9" s="72"/>
      <c r="N9" s="72"/>
      <c r="O9" s="72"/>
      <c r="P9" s="72"/>
      <c r="Q9" s="72"/>
      <c r="R9" s="72"/>
      <c r="S9" s="72"/>
      <c r="T9" s="72"/>
      <c r="U9" s="73"/>
      <c r="V9" s="72"/>
      <c r="W9" s="72"/>
      <c r="X9" s="72"/>
    </row>
    <row r="10" spans="1:24" ht="12.75">
      <c r="A10" s="71"/>
      <c r="B10" s="71"/>
      <c r="C10" s="71"/>
      <c r="D10" s="71"/>
      <c r="E10" s="71"/>
      <c r="F10" s="71"/>
      <c r="G10" s="71"/>
      <c r="H10" s="71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ht="12.75">
      <c r="A11" s="71"/>
      <c r="B11" s="71"/>
      <c r="C11" s="71"/>
      <c r="D11" s="71"/>
      <c r="E11" s="71"/>
      <c r="F11" s="71"/>
      <c r="G11" s="71"/>
      <c r="H11" s="71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2.75">
      <c r="A12" s="71"/>
      <c r="B12" s="71"/>
      <c r="C12" s="71"/>
      <c r="D12" s="71"/>
      <c r="E12" s="71"/>
      <c r="F12" s="71"/>
      <c r="G12" s="71"/>
      <c r="H12" s="71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9:24" ht="12.75"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9:24" ht="12.75"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9:24" ht="12.75"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</sheetData>
  <sheetProtection/>
  <mergeCells count="18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  <mergeCell ref="H4:H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2" customWidth="1"/>
    <col min="2" max="2" width="73.7109375" style="12" customWidth="1"/>
    <col min="3" max="3" width="10.00390625" style="12" customWidth="1"/>
    <col min="4" max="4" width="7.7109375" style="12" hidden="1" customWidth="1"/>
    <col min="5" max="5" width="7.28125" style="12" hidden="1" customWidth="1"/>
    <col min="6" max="6" width="7.8515625" style="12" hidden="1" customWidth="1"/>
    <col min="7" max="8" width="5.7109375" style="12" hidden="1" customWidth="1"/>
    <col min="9" max="9" width="12.7109375" style="92" hidden="1" customWidth="1"/>
    <col min="10" max="10" width="14.8515625" style="92" customWidth="1"/>
    <col min="11" max="11" width="13.28125" style="12" customWidth="1"/>
    <col min="12" max="12" width="14.140625" style="12" customWidth="1"/>
    <col min="13" max="13" width="13.00390625" style="12" customWidth="1"/>
    <col min="14" max="14" width="12.8515625" style="12" customWidth="1"/>
    <col min="15" max="15" width="2.8515625" style="12" customWidth="1"/>
    <col min="16" max="16" width="5.57421875" style="12" customWidth="1"/>
    <col min="17" max="17" width="13.57421875" style="12" customWidth="1"/>
    <col min="18" max="18" width="4.00390625" style="12" customWidth="1"/>
    <col min="19" max="19" width="13.421875" style="12" customWidth="1"/>
    <col min="20" max="20" width="9.140625" style="12" customWidth="1"/>
    <col min="21" max="21" width="12.421875" style="12" customWidth="1"/>
    <col min="22" max="22" width="13.28125" style="12" customWidth="1"/>
    <col min="23" max="16384" width="9.140625" style="12" customWidth="1"/>
  </cols>
  <sheetData>
    <row r="1" ht="12.75">
      <c r="M1" s="16"/>
    </row>
    <row r="2" ht="27.75" customHeight="1">
      <c r="A2" s="67"/>
    </row>
    <row r="3" spans="1:9" s="94" customFormat="1" ht="27.75" customHeight="1">
      <c r="A3" s="68" t="s">
        <v>56</v>
      </c>
      <c r="B3" s="93"/>
      <c r="I3" s="95"/>
    </row>
    <row r="4" spans="1:19" ht="56.25" customHeight="1">
      <c r="A4" s="149" t="s">
        <v>0</v>
      </c>
      <c r="B4" s="149" t="s">
        <v>1</v>
      </c>
      <c r="C4" s="149" t="s">
        <v>6</v>
      </c>
      <c r="D4" s="164" t="s">
        <v>2</v>
      </c>
      <c r="E4" s="164" t="s">
        <v>3</v>
      </c>
      <c r="F4" s="154" t="s">
        <v>36</v>
      </c>
      <c r="G4" s="154" t="s">
        <v>38</v>
      </c>
      <c r="H4" s="154" t="s">
        <v>77</v>
      </c>
      <c r="I4" s="164" t="s">
        <v>7</v>
      </c>
      <c r="J4" s="149" t="s">
        <v>13</v>
      </c>
      <c r="K4" s="149" t="s">
        <v>12</v>
      </c>
      <c r="L4" s="167"/>
      <c r="M4" s="167"/>
      <c r="N4" s="167"/>
      <c r="P4" s="168" t="s">
        <v>21</v>
      </c>
      <c r="Q4" s="163" t="s">
        <v>13</v>
      </c>
      <c r="S4" s="12" t="s">
        <v>22</v>
      </c>
    </row>
    <row r="5" spans="1:17" ht="90" customHeight="1">
      <c r="A5" s="149"/>
      <c r="B5" s="149"/>
      <c r="C5" s="149"/>
      <c r="D5" s="165"/>
      <c r="E5" s="165"/>
      <c r="F5" s="155"/>
      <c r="G5" s="155"/>
      <c r="H5" s="155"/>
      <c r="I5" s="165"/>
      <c r="J5" s="149"/>
      <c r="K5" s="22" t="s">
        <v>78</v>
      </c>
      <c r="L5" s="22" t="s">
        <v>79</v>
      </c>
      <c r="M5" s="22" t="s">
        <v>80</v>
      </c>
      <c r="N5" s="22" t="s">
        <v>81</v>
      </c>
      <c r="P5" s="168"/>
      <c r="Q5" s="163"/>
    </row>
    <row r="6" spans="1:17" ht="12.75">
      <c r="A6" s="81">
        <v>1</v>
      </c>
      <c r="B6" s="81">
        <v>2</v>
      </c>
      <c r="C6" s="81">
        <v>3</v>
      </c>
      <c r="D6" s="81"/>
      <c r="E6" s="81"/>
      <c r="F6" s="81"/>
      <c r="G6" s="81"/>
      <c r="H6" s="81"/>
      <c r="I6" s="81"/>
      <c r="J6" s="81">
        <v>4</v>
      </c>
      <c r="K6" s="81">
        <v>5</v>
      </c>
      <c r="L6" s="81">
        <v>6</v>
      </c>
      <c r="M6" s="81">
        <v>7</v>
      </c>
      <c r="N6" s="81">
        <v>8</v>
      </c>
      <c r="P6" s="83"/>
      <c r="Q6" s="83"/>
    </row>
    <row r="7" spans="1:22" ht="30" customHeight="1">
      <c r="A7" s="96" t="s">
        <v>58</v>
      </c>
      <c r="B7" s="97" t="s">
        <v>42</v>
      </c>
      <c r="C7" s="39" t="s">
        <v>5</v>
      </c>
      <c r="D7" s="39">
        <v>10</v>
      </c>
      <c r="E7" s="39" t="s">
        <v>4</v>
      </c>
      <c r="F7" s="44">
        <v>0</v>
      </c>
      <c r="G7" s="39">
        <f aca="true" t="shared" si="0" ref="G7:G20">1+0.302+2.65</f>
        <v>3.952</v>
      </c>
      <c r="H7" s="84">
        <v>0.12</v>
      </c>
      <c r="I7" s="64">
        <f>D7*F7*G7*(1+H7)</f>
        <v>0</v>
      </c>
      <c r="J7" s="44">
        <f>I7*2.5</f>
        <v>0</v>
      </c>
      <c r="K7" s="44">
        <f>J7*1.5</f>
        <v>0</v>
      </c>
      <c r="L7" s="44">
        <f aca="true" t="shared" si="1" ref="L7:L15">J7*2</f>
        <v>0</v>
      </c>
      <c r="M7" s="44">
        <f>J7*2.5</f>
        <v>0</v>
      </c>
      <c r="N7" s="44">
        <f>J7*3</f>
        <v>0</v>
      </c>
      <c r="P7" s="98">
        <f>J7/Q7</f>
        <v>0</v>
      </c>
      <c r="Q7" s="99">
        <v>18491.291646700513</v>
      </c>
      <c r="S7" s="100" t="s">
        <v>24</v>
      </c>
      <c r="T7" s="101"/>
      <c r="U7" s="102"/>
      <c r="V7" s="102"/>
    </row>
    <row r="8" spans="1:22" ht="27" customHeight="1">
      <c r="A8" s="96" t="s">
        <v>59</v>
      </c>
      <c r="B8" s="97" t="s">
        <v>43</v>
      </c>
      <c r="C8" s="39" t="s">
        <v>5</v>
      </c>
      <c r="D8" s="39">
        <v>2.2</v>
      </c>
      <c r="E8" s="39" t="s">
        <v>4</v>
      </c>
      <c r="F8" s="44">
        <v>0</v>
      </c>
      <c r="G8" s="39">
        <f t="shared" si="0"/>
        <v>3.952</v>
      </c>
      <c r="H8" s="84">
        <v>0.12</v>
      </c>
      <c r="I8" s="64">
        <f aca="true" t="shared" si="2" ref="I8:I20">D8*F8*G8*(1+H8)</f>
        <v>0</v>
      </c>
      <c r="J8" s="44">
        <f>I8*2.5</f>
        <v>0</v>
      </c>
      <c r="K8" s="44">
        <f aca="true" t="shared" si="3" ref="K8:K16">J8*1.5</f>
        <v>0</v>
      </c>
      <c r="L8" s="44">
        <f t="shared" si="1"/>
        <v>0</v>
      </c>
      <c r="M8" s="44">
        <f>J8*2.5</f>
        <v>0</v>
      </c>
      <c r="N8" s="44">
        <f aca="true" t="shared" si="4" ref="N8:N15">J8*3</f>
        <v>0</v>
      </c>
      <c r="P8" s="98">
        <f aca="true" t="shared" si="5" ref="P8:P20">J8/Q8</f>
        <v>0</v>
      </c>
      <c r="Q8" s="99">
        <v>4068.0841622741123</v>
      </c>
      <c r="S8" s="100" t="s">
        <v>23</v>
      </c>
      <c r="T8" s="101"/>
      <c r="U8" s="102"/>
      <c r="V8" s="102"/>
    </row>
    <row r="9" spans="1:22" ht="30" customHeight="1">
      <c r="A9" s="96" t="s">
        <v>60</v>
      </c>
      <c r="B9" s="97" t="s">
        <v>44</v>
      </c>
      <c r="C9" s="39" t="s">
        <v>5</v>
      </c>
      <c r="D9" s="39">
        <v>3.6</v>
      </c>
      <c r="E9" s="39" t="s">
        <v>4</v>
      </c>
      <c r="F9" s="44">
        <v>0</v>
      </c>
      <c r="G9" s="39">
        <f t="shared" si="0"/>
        <v>3.952</v>
      </c>
      <c r="H9" s="84">
        <v>0.12</v>
      </c>
      <c r="I9" s="64">
        <f t="shared" si="2"/>
        <v>0</v>
      </c>
      <c r="J9" s="44">
        <f>I9*2.5</f>
        <v>0</v>
      </c>
      <c r="K9" s="44">
        <f t="shared" si="3"/>
        <v>0</v>
      </c>
      <c r="L9" s="44">
        <f t="shared" si="1"/>
        <v>0</v>
      </c>
      <c r="M9" s="44">
        <f aca="true" t="shared" si="6" ref="M9:M19">J9*2.5</f>
        <v>0</v>
      </c>
      <c r="N9" s="44">
        <f t="shared" si="4"/>
        <v>0</v>
      </c>
      <c r="P9" s="98">
        <f t="shared" si="5"/>
        <v>0</v>
      </c>
      <c r="Q9" s="99">
        <v>6656.864992812183</v>
      </c>
      <c r="S9" s="100" t="s">
        <v>25</v>
      </c>
      <c r="T9" s="101"/>
      <c r="U9" s="102"/>
      <c r="V9" s="102"/>
    </row>
    <row r="10" spans="1:22" ht="29.25" customHeight="1">
      <c r="A10" s="40" t="s">
        <v>61</v>
      </c>
      <c r="B10" s="97" t="s">
        <v>45</v>
      </c>
      <c r="C10" s="39" t="s">
        <v>5</v>
      </c>
      <c r="D10" s="39">
        <v>6</v>
      </c>
      <c r="E10" s="39" t="s">
        <v>4</v>
      </c>
      <c r="F10" s="44">
        <v>0</v>
      </c>
      <c r="G10" s="39">
        <f t="shared" si="0"/>
        <v>3.952</v>
      </c>
      <c r="H10" s="84">
        <v>0.12</v>
      </c>
      <c r="I10" s="64">
        <f t="shared" si="2"/>
        <v>0</v>
      </c>
      <c r="J10" s="44">
        <f>I10*2.5</f>
        <v>0</v>
      </c>
      <c r="K10" s="44">
        <f>J10*1.5</f>
        <v>0</v>
      </c>
      <c r="L10" s="44">
        <f t="shared" si="1"/>
        <v>0</v>
      </c>
      <c r="M10" s="44">
        <f t="shared" si="6"/>
        <v>0</v>
      </c>
      <c r="N10" s="44">
        <f t="shared" si="4"/>
        <v>0</v>
      </c>
      <c r="P10" s="98">
        <f t="shared" si="5"/>
        <v>0</v>
      </c>
      <c r="Q10" s="99">
        <v>11094.774988020306</v>
      </c>
      <c r="S10" s="100" t="s">
        <v>26</v>
      </c>
      <c r="T10" s="101"/>
      <c r="U10" s="102"/>
      <c r="V10" s="102"/>
    </row>
    <row r="11" spans="1:20" ht="23.25" customHeight="1">
      <c r="A11" s="40"/>
      <c r="B11" s="97" t="s">
        <v>8</v>
      </c>
      <c r="C11" s="39" t="s">
        <v>5</v>
      </c>
      <c r="D11" s="39"/>
      <c r="E11" s="39"/>
      <c r="F11" s="39"/>
      <c r="G11" s="39"/>
      <c r="H11" s="84"/>
      <c r="I11" s="64"/>
      <c r="J11" s="44"/>
      <c r="K11" s="44"/>
      <c r="L11" s="44"/>
      <c r="M11" s="44"/>
      <c r="N11" s="44"/>
      <c r="P11" s="98"/>
      <c r="Q11" s="99"/>
      <c r="S11" s="100"/>
      <c r="T11" s="101"/>
    </row>
    <row r="12" spans="1:22" ht="28.5" customHeight="1">
      <c r="A12" s="96" t="s">
        <v>62</v>
      </c>
      <c r="B12" s="97" t="s">
        <v>46</v>
      </c>
      <c r="C12" s="39" t="s">
        <v>5</v>
      </c>
      <c r="D12" s="103">
        <f>3+2</f>
        <v>5</v>
      </c>
      <c r="E12" s="39" t="s">
        <v>4</v>
      </c>
      <c r="F12" s="44">
        <v>0</v>
      </c>
      <c r="G12" s="39">
        <f t="shared" si="0"/>
        <v>3.952</v>
      </c>
      <c r="H12" s="84">
        <v>0.12</v>
      </c>
      <c r="I12" s="64">
        <f t="shared" si="2"/>
        <v>0</v>
      </c>
      <c r="J12" s="44">
        <f>I12*2.5</f>
        <v>0</v>
      </c>
      <c r="K12" s="44">
        <f>J12*1.5</f>
        <v>0</v>
      </c>
      <c r="L12" s="44">
        <f>J12*2</f>
        <v>0</v>
      </c>
      <c r="M12" s="44">
        <f>J12*2.5</f>
        <v>0</v>
      </c>
      <c r="N12" s="44">
        <f>J12*3</f>
        <v>0</v>
      </c>
      <c r="P12" s="98">
        <f t="shared" si="5"/>
        <v>0</v>
      </c>
      <c r="Q12" s="99">
        <v>9245.645823350256</v>
      </c>
      <c r="S12" s="100"/>
      <c r="T12" s="101"/>
      <c r="U12" s="102"/>
      <c r="V12" s="102"/>
    </row>
    <row r="13" spans="1:22" ht="22.5" customHeight="1">
      <c r="A13" s="96" t="s">
        <v>63</v>
      </c>
      <c r="B13" s="97" t="s">
        <v>47</v>
      </c>
      <c r="C13" s="39" t="s">
        <v>5</v>
      </c>
      <c r="D13" s="39">
        <v>6</v>
      </c>
      <c r="E13" s="39" t="s">
        <v>4</v>
      </c>
      <c r="F13" s="44">
        <v>0</v>
      </c>
      <c r="G13" s="39">
        <f t="shared" si="0"/>
        <v>3.952</v>
      </c>
      <c r="H13" s="84">
        <v>0.12</v>
      </c>
      <c r="I13" s="64">
        <f t="shared" si="2"/>
        <v>0</v>
      </c>
      <c r="J13" s="44">
        <f>I13*2.5</f>
        <v>0</v>
      </c>
      <c r="K13" s="44">
        <f t="shared" si="3"/>
        <v>0</v>
      </c>
      <c r="L13" s="44">
        <f t="shared" si="1"/>
        <v>0</v>
      </c>
      <c r="M13" s="44">
        <f t="shared" si="6"/>
        <v>0</v>
      </c>
      <c r="N13" s="44">
        <f t="shared" si="4"/>
        <v>0</v>
      </c>
      <c r="P13" s="98">
        <f t="shared" si="5"/>
        <v>0</v>
      </c>
      <c r="Q13" s="99">
        <v>11094.774988020306</v>
      </c>
      <c r="S13" s="100" t="s">
        <v>27</v>
      </c>
      <c r="T13" s="101"/>
      <c r="U13" s="102"/>
      <c r="V13" s="102"/>
    </row>
    <row r="14" spans="1:22" ht="30" customHeight="1">
      <c r="A14" s="96" t="s">
        <v>64</v>
      </c>
      <c r="B14" s="97" t="s">
        <v>48</v>
      </c>
      <c r="C14" s="39" t="s">
        <v>5</v>
      </c>
      <c r="D14" s="39">
        <v>6</v>
      </c>
      <c r="E14" s="39" t="s">
        <v>4</v>
      </c>
      <c r="F14" s="44">
        <v>0</v>
      </c>
      <c r="G14" s="39">
        <f t="shared" si="0"/>
        <v>3.952</v>
      </c>
      <c r="H14" s="84">
        <v>0.12</v>
      </c>
      <c r="I14" s="64">
        <f t="shared" si="2"/>
        <v>0</v>
      </c>
      <c r="J14" s="44">
        <f>I14*2.5</f>
        <v>0</v>
      </c>
      <c r="K14" s="44">
        <f t="shared" si="3"/>
        <v>0</v>
      </c>
      <c r="L14" s="44">
        <f t="shared" si="1"/>
        <v>0</v>
      </c>
      <c r="M14" s="44">
        <f t="shared" si="6"/>
        <v>0</v>
      </c>
      <c r="N14" s="44">
        <f t="shared" si="4"/>
        <v>0</v>
      </c>
      <c r="P14" s="98">
        <f t="shared" si="5"/>
        <v>0</v>
      </c>
      <c r="Q14" s="99">
        <v>11094.774988020306</v>
      </c>
      <c r="S14" s="100" t="s">
        <v>28</v>
      </c>
      <c r="T14" s="101"/>
      <c r="U14" s="102"/>
      <c r="V14" s="102"/>
    </row>
    <row r="15" spans="1:22" ht="28.5" customHeight="1">
      <c r="A15" s="96" t="s">
        <v>65</v>
      </c>
      <c r="B15" s="97" t="s">
        <v>49</v>
      </c>
      <c r="C15" s="39" t="s">
        <v>5</v>
      </c>
      <c r="D15" s="39">
        <v>3</v>
      </c>
      <c r="E15" s="39" t="s">
        <v>4</v>
      </c>
      <c r="F15" s="44">
        <v>0</v>
      </c>
      <c r="G15" s="39">
        <f t="shared" si="0"/>
        <v>3.952</v>
      </c>
      <c r="H15" s="84">
        <v>0.12</v>
      </c>
      <c r="I15" s="64">
        <f t="shared" si="2"/>
        <v>0</v>
      </c>
      <c r="J15" s="44">
        <f>I15*2.5*2</f>
        <v>0</v>
      </c>
      <c r="K15" s="44">
        <f t="shared" si="3"/>
        <v>0</v>
      </c>
      <c r="L15" s="44">
        <f t="shared" si="1"/>
        <v>0</v>
      </c>
      <c r="M15" s="44">
        <f t="shared" si="6"/>
        <v>0</v>
      </c>
      <c r="N15" s="44">
        <f t="shared" si="4"/>
        <v>0</v>
      </c>
      <c r="P15" s="98">
        <f t="shared" si="5"/>
        <v>0</v>
      </c>
      <c r="Q15" s="99">
        <v>11094.774988020306</v>
      </c>
      <c r="S15" s="100"/>
      <c r="T15" s="101"/>
      <c r="U15" s="102"/>
      <c r="V15" s="102"/>
    </row>
    <row r="16" spans="1:22" ht="31.5" customHeight="1">
      <c r="A16" s="96" t="s">
        <v>66</v>
      </c>
      <c r="B16" s="97" t="s">
        <v>50</v>
      </c>
      <c r="C16" s="39" t="s">
        <v>5</v>
      </c>
      <c r="D16" s="39">
        <v>3</v>
      </c>
      <c r="E16" s="39" t="s">
        <v>4</v>
      </c>
      <c r="F16" s="44">
        <v>0</v>
      </c>
      <c r="G16" s="39">
        <f t="shared" si="0"/>
        <v>3.952</v>
      </c>
      <c r="H16" s="84">
        <v>0.12</v>
      </c>
      <c r="I16" s="64">
        <f t="shared" si="2"/>
        <v>0</v>
      </c>
      <c r="J16" s="44">
        <f>I16*2.5</f>
        <v>0</v>
      </c>
      <c r="K16" s="44">
        <f t="shared" si="3"/>
        <v>0</v>
      </c>
      <c r="L16" s="44">
        <f>J16*2</f>
        <v>0</v>
      </c>
      <c r="M16" s="44">
        <f t="shared" si="6"/>
        <v>0</v>
      </c>
      <c r="N16" s="44">
        <f>J16*3</f>
        <v>0</v>
      </c>
      <c r="P16" s="98">
        <f t="shared" si="5"/>
        <v>0</v>
      </c>
      <c r="Q16" s="99">
        <v>5547.387494010153</v>
      </c>
      <c r="S16" s="100"/>
      <c r="T16" s="101"/>
      <c r="U16" s="102"/>
      <c r="V16" s="102"/>
    </row>
    <row r="17" spans="1:17" ht="31.5" customHeight="1">
      <c r="A17" s="96" t="s">
        <v>67</v>
      </c>
      <c r="B17" s="97" t="s">
        <v>73</v>
      </c>
      <c r="C17" s="39" t="s">
        <v>5</v>
      </c>
      <c r="D17" s="39">
        <f>6*70%</f>
        <v>4.199999999999999</v>
      </c>
      <c r="E17" s="39" t="s">
        <v>4</v>
      </c>
      <c r="F17" s="44">
        <v>0</v>
      </c>
      <c r="G17" s="39">
        <f>1+0.302+2.65</f>
        <v>3.952</v>
      </c>
      <c r="H17" s="84">
        <v>0.12</v>
      </c>
      <c r="I17" s="64">
        <f t="shared" si="2"/>
        <v>0</v>
      </c>
      <c r="J17" s="44">
        <f>I17*2.5</f>
        <v>0</v>
      </c>
      <c r="K17" s="44">
        <f>J17*1.5</f>
        <v>0</v>
      </c>
      <c r="L17" s="44">
        <f>J17*2</f>
        <v>0</v>
      </c>
      <c r="M17" s="44">
        <f t="shared" si="6"/>
        <v>0</v>
      </c>
      <c r="N17" s="44">
        <f>J17*3</f>
        <v>0</v>
      </c>
      <c r="P17" s="98">
        <f t="shared" si="5"/>
        <v>0</v>
      </c>
      <c r="Q17" s="99">
        <v>7766.342491614213</v>
      </c>
    </row>
    <row r="18" spans="1:17" ht="30" customHeight="1">
      <c r="A18" s="96" t="s">
        <v>68</v>
      </c>
      <c r="B18" s="97" t="s">
        <v>74</v>
      </c>
      <c r="C18" s="39" t="s">
        <v>5</v>
      </c>
      <c r="D18" s="39">
        <f>3*70%</f>
        <v>2.0999999999999996</v>
      </c>
      <c r="E18" s="39" t="s">
        <v>4</v>
      </c>
      <c r="F18" s="44">
        <v>0</v>
      </c>
      <c r="G18" s="39">
        <f>1+0.302+2.65</f>
        <v>3.952</v>
      </c>
      <c r="H18" s="84">
        <v>0.12</v>
      </c>
      <c r="I18" s="64">
        <f t="shared" si="2"/>
        <v>0</v>
      </c>
      <c r="J18" s="44">
        <f>I18*2.5*2</f>
        <v>0</v>
      </c>
      <c r="K18" s="44">
        <f>J18*1.5</f>
        <v>0</v>
      </c>
      <c r="L18" s="44">
        <f>J18*2</f>
        <v>0</v>
      </c>
      <c r="M18" s="44">
        <f t="shared" si="6"/>
        <v>0</v>
      </c>
      <c r="N18" s="44">
        <f>J18*3</f>
        <v>0</v>
      </c>
      <c r="P18" s="98">
        <f t="shared" si="5"/>
        <v>0</v>
      </c>
      <c r="Q18" s="99">
        <v>7766.342491614213</v>
      </c>
    </row>
    <row r="19" spans="1:17" ht="39" customHeight="1">
      <c r="A19" s="96" t="s">
        <v>69</v>
      </c>
      <c r="B19" s="97" t="s">
        <v>75</v>
      </c>
      <c r="C19" s="39" t="s">
        <v>5</v>
      </c>
      <c r="D19" s="39">
        <f>3*70%</f>
        <v>2.0999999999999996</v>
      </c>
      <c r="E19" s="39" t="s">
        <v>4</v>
      </c>
      <c r="F19" s="44">
        <v>0</v>
      </c>
      <c r="G19" s="39">
        <f>1+0.302+2.65</f>
        <v>3.952</v>
      </c>
      <c r="H19" s="84">
        <v>0.12</v>
      </c>
      <c r="I19" s="64">
        <f t="shared" si="2"/>
        <v>0</v>
      </c>
      <c r="J19" s="44">
        <f>I19*2.5</f>
        <v>0</v>
      </c>
      <c r="K19" s="44">
        <f>J19*1.5</f>
        <v>0</v>
      </c>
      <c r="L19" s="44">
        <f>J19*2</f>
        <v>0</v>
      </c>
      <c r="M19" s="44">
        <f t="shared" si="6"/>
        <v>0</v>
      </c>
      <c r="N19" s="44">
        <f>J19*3</f>
        <v>0</v>
      </c>
      <c r="P19" s="98">
        <f t="shared" si="5"/>
        <v>0</v>
      </c>
      <c r="Q19" s="99">
        <v>3883.1712458071065</v>
      </c>
    </row>
    <row r="20" spans="1:17" s="16" customFormat="1" ht="33" customHeight="1">
      <c r="A20" s="96" t="s">
        <v>70</v>
      </c>
      <c r="B20" s="97" t="s">
        <v>51</v>
      </c>
      <c r="C20" s="39" t="s">
        <v>5</v>
      </c>
      <c r="D20" s="39">
        <f>0.8+0.8</f>
        <v>1.6</v>
      </c>
      <c r="E20" s="104" t="s">
        <v>40</v>
      </c>
      <c r="F20" s="64">
        <v>0</v>
      </c>
      <c r="G20" s="39">
        <f t="shared" si="0"/>
        <v>3.952</v>
      </c>
      <c r="H20" s="84">
        <v>0.12</v>
      </c>
      <c r="I20" s="64">
        <f t="shared" si="2"/>
        <v>0</v>
      </c>
      <c r="J20" s="44">
        <f>I20*2.5</f>
        <v>0</v>
      </c>
      <c r="K20" s="44">
        <f>J20*1.5</f>
        <v>0</v>
      </c>
      <c r="L20" s="44">
        <f>J20*2</f>
        <v>0</v>
      </c>
      <c r="M20" s="44">
        <f>J20*2.5</f>
        <v>0</v>
      </c>
      <c r="N20" s="44">
        <f>J20*3</f>
        <v>0</v>
      </c>
      <c r="O20" s="75"/>
      <c r="P20" s="98">
        <f t="shared" si="5"/>
        <v>0</v>
      </c>
      <c r="Q20" s="99">
        <v>3919.065513297869</v>
      </c>
    </row>
    <row r="21" spans="1:15" s="16" customFormat="1" ht="20.25" customHeight="1">
      <c r="A21" s="12" t="s">
        <v>29</v>
      </c>
      <c r="B21" s="90"/>
      <c r="C21" s="12"/>
      <c r="D21" s="12"/>
      <c r="E21" s="12"/>
      <c r="F21" s="12"/>
      <c r="G21" s="12"/>
      <c r="H21" s="12"/>
      <c r="I21" s="91"/>
      <c r="J21" s="91"/>
      <c r="K21" s="91"/>
      <c r="L21" s="12"/>
      <c r="M21" s="12"/>
      <c r="N21" s="91"/>
      <c r="O21" s="105"/>
    </row>
    <row r="22" spans="1:14" s="90" customFormat="1" ht="25.5" customHeight="1">
      <c r="A22" s="166" t="s">
        <v>71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</row>
    <row r="23" spans="1:15" ht="21" customHeight="1">
      <c r="A23" s="106"/>
      <c r="B23" s="107"/>
      <c r="C23" s="106"/>
      <c r="D23" s="108"/>
      <c r="E23" s="108"/>
      <c r="F23" s="108"/>
      <c r="G23" s="108"/>
      <c r="H23" s="108"/>
      <c r="I23" s="108"/>
      <c r="J23" s="109"/>
      <c r="K23" s="108"/>
      <c r="L23" s="108"/>
      <c r="M23" s="108"/>
      <c r="N23" s="108"/>
      <c r="O23" s="110"/>
    </row>
    <row r="24" spans="1:15" ht="12.75">
      <c r="A24" s="111"/>
      <c r="B24" s="106"/>
      <c r="C24" s="111"/>
      <c r="D24" s="112"/>
      <c r="E24" s="112"/>
      <c r="F24" s="112"/>
      <c r="G24" s="112"/>
      <c r="H24" s="112"/>
      <c r="I24" s="112"/>
      <c r="J24" s="109"/>
      <c r="K24" s="109"/>
      <c r="L24" s="109"/>
      <c r="M24" s="109"/>
      <c r="N24" s="109"/>
      <c r="O24" s="110"/>
    </row>
    <row r="25" spans="1:15" ht="12.75">
      <c r="A25" s="112"/>
      <c r="B25" s="111"/>
      <c r="C25" s="112"/>
      <c r="D25" s="112"/>
      <c r="E25" s="112"/>
      <c r="F25" s="112"/>
      <c r="G25" s="112"/>
      <c r="H25" s="112"/>
      <c r="I25" s="112"/>
      <c r="J25" s="109"/>
      <c r="K25" s="109"/>
      <c r="L25" s="109"/>
      <c r="M25" s="109"/>
      <c r="N25" s="109"/>
      <c r="O25" s="23"/>
    </row>
    <row r="26" spans="1:15" ht="15.75" customHeight="1">
      <c r="A26" s="113"/>
      <c r="B26" s="112"/>
      <c r="C26" s="114"/>
      <c r="D26" s="115"/>
      <c r="E26" s="116"/>
      <c r="F26" s="116"/>
      <c r="G26" s="116"/>
      <c r="H26" s="116"/>
      <c r="I26" s="117"/>
      <c r="J26" s="109"/>
      <c r="K26" s="109"/>
      <c r="L26" s="109"/>
      <c r="M26" s="109"/>
      <c r="N26" s="109"/>
      <c r="O26" s="118"/>
    </row>
    <row r="27" spans="1:15" ht="15.75" customHeight="1">
      <c r="A27" s="113"/>
      <c r="B27" s="119"/>
      <c r="C27" s="114"/>
      <c r="D27" s="115"/>
      <c r="E27" s="116"/>
      <c r="F27" s="116"/>
      <c r="G27" s="116"/>
      <c r="H27" s="116"/>
      <c r="I27" s="117"/>
      <c r="J27" s="109"/>
      <c r="K27" s="109"/>
      <c r="L27" s="109"/>
      <c r="M27" s="109"/>
      <c r="N27" s="109"/>
      <c r="O27" s="118"/>
    </row>
    <row r="28" spans="2:15" s="16" customFormat="1" ht="12.75">
      <c r="B28" s="119"/>
      <c r="J28" s="109"/>
      <c r="K28" s="109"/>
      <c r="L28" s="109"/>
      <c r="M28" s="109"/>
      <c r="N28" s="109"/>
      <c r="O28" s="75"/>
    </row>
    <row r="29" spans="10:15" s="16" customFormat="1" ht="12.75">
      <c r="J29" s="109"/>
      <c r="K29" s="109"/>
      <c r="L29" s="109"/>
      <c r="M29" s="109"/>
      <c r="N29" s="109"/>
      <c r="O29" s="75"/>
    </row>
    <row r="30" spans="10:15" s="16" customFormat="1" ht="12.75">
      <c r="J30" s="109"/>
      <c r="K30" s="109"/>
      <c r="L30" s="109"/>
      <c r="M30" s="109"/>
      <c r="N30" s="109"/>
      <c r="O30" s="75"/>
    </row>
    <row r="31" spans="10:15" s="16" customFormat="1" ht="12.75">
      <c r="J31" s="92"/>
      <c r="O31" s="75"/>
    </row>
    <row r="32" spans="10:15" s="16" customFormat="1" ht="12.75">
      <c r="J32" s="92"/>
      <c r="K32" s="92"/>
      <c r="L32" s="120"/>
      <c r="M32" s="92"/>
      <c r="N32" s="92"/>
      <c r="O32" s="120"/>
    </row>
    <row r="33" spans="2:15" s="71" customFormat="1" ht="12.75">
      <c r="B33" s="16"/>
      <c r="J33" s="92"/>
      <c r="K33" s="92"/>
      <c r="L33" s="120"/>
      <c r="M33" s="92"/>
      <c r="N33" s="92"/>
      <c r="O33" s="120"/>
    </row>
    <row r="34" spans="2:15" s="16" customFormat="1" ht="12.75">
      <c r="B34" s="71"/>
      <c r="J34" s="92"/>
      <c r="K34" s="92"/>
      <c r="L34" s="120"/>
      <c r="M34" s="92"/>
      <c r="N34" s="92"/>
      <c r="O34" s="120"/>
    </row>
    <row r="35" spans="2:15" ht="12.75">
      <c r="B35" s="16"/>
      <c r="K35" s="92"/>
      <c r="L35" s="92"/>
      <c r="M35" s="92"/>
      <c r="N35" s="92"/>
      <c r="O35" s="92"/>
    </row>
    <row r="36" spans="11:15" ht="12.75">
      <c r="K36" s="92"/>
      <c r="L36" s="92"/>
      <c r="M36" s="92"/>
      <c r="N36" s="92"/>
      <c r="O36" s="92"/>
    </row>
    <row r="37" spans="11:15" ht="12.75">
      <c r="K37" s="92"/>
      <c r="L37" s="92"/>
      <c r="M37" s="92"/>
      <c r="N37" s="92"/>
      <c r="O37" s="92"/>
    </row>
    <row r="38" spans="11:15" ht="12.75">
      <c r="K38" s="92"/>
      <c r="L38" s="92"/>
      <c r="M38" s="92"/>
      <c r="N38" s="92"/>
      <c r="O38" s="92"/>
    </row>
    <row r="39" spans="11:15" ht="12.75">
      <c r="K39" s="92"/>
      <c r="L39" s="92"/>
      <c r="M39" s="92"/>
      <c r="N39" s="92"/>
      <c r="O39" s="92"/>
    </row>
    <row r="40" spans="11:15" ht="12.75">
      <c r="K40" s="92"/>
      <c r="L40" s="92"/>
      <c r="M40" s="92"/>
      <c r="N40" s="92"/>
      <c r="O40" s="92"/>
    </row>
    <row r="41" spans="11:15" ht="12.75">
      <c r="K41" s="92"/>
      <c r="L41" s="92"/>
      <c r="M41" s="92"/>
      <c r="N41" s="92"/>
      <c r="O41" s="92"/>
    </row>
    <row r="42" spans="11:15" ht="12.75">
      <c r="K42" s="92"/>
      <c r="L42" s="92"/>
      <c r="M42" s="92"/>
      <c r="N42" s="92"/>
      <c r="O42" s="92"/>
    </row>
    <row r="43" spans="11:15" ht="12.75">
      <c r="K43" s="92"/>
      <c r="L43" s="92"/>
      <c r="M43" s="92"/>
      <c r="N43" s="92"/>
      <c r="O43" s="92"/>
    </row>
    <row r="44" spans="11:15" ht="12.75">
      <c r="K44" s="92"/>
      <c r="L44" s="92"/>
      <c r="M44" s="92"/>
      <c r="N44" s="92"/>
      <c r="O44" s="92"/>
    </row>
    <row r="45" spans="11:15" ht="12.75">
      <c r="K45" s="92"/>
      <c r="L45" s="92"/>
      <c r="M45" s="92"/>
      <c r="N45" s="92"/>
      <c r="O45" s="92"/>
    </row>
    <row r="46" spans="11:15" ht="12.75">
      <c r="K46" s="92"/>
      <c r="L46" s="92"/>
      <c r="M46" s="92"/>
      <c r="N46" s="92"/>
      <c r="O46" s="92"/>
    </row>
    <row r="47" spans="10:15" ht="12.75">
      <c r="J47" s="109"/>
      <c r="K47" s="109"/>
      <c r="L47" s="109"/>
      <c r="M47" s="109"/>
      <c r="N47" s="109"/>
      <c r="O47" s="92"/>
    </row>
    <row r="48" spans="10:15" ht="12.75">
      <c r="J48" s="109"/>
      <c r="K48" s="109"/>
      <c r="L48" s="109"/>
      <c r="M48" s="109"/>
      <c r="N48" s="109"/>
      <c r="O48" s="92"/>
    </row>
    <row r="49" spans="10:15" ht="12.75">
      <c r="J49" s="109"/>
      <c r="K49" s="109"/>
      <c r="L49" s="109"/>
      <c r="M49" s="109"/>
      <c r="N49" s="109"/>
      <c r="O49" s="92"/>
    </row>
    <row r="50" spans="10:15" ht="12.75">
      <c r="J50" s="109"/>
      <c r="K50" s="109"/>
      <c r="L50" s="109"/>
      <c r="M50" s="109"/>
      <c r="N50" s="109"/>
      <c r="O50" s="92"/>
    </row>
    <row r="51" spans="10:15" ht="12.75">
      <c r="J51" s="109"/>
      <c r="K51" s="109"/>
      <c r="L51" s="109"/>
      <c r="M51" s="109"/>
      <c r="N51" s="109"/>
      <c r="O51" s="92"/>
    </row>
    <row r="52" spans="10:15" ht="12.75">
      <c r="J52" s="109"/>
      <c r="K52" s="109"/>
      <c r="L52" s="109"/>
      <c r="M52" s="109"/>
      <c r="N52" s="109"/>
      <c r="O52" s="92"/>
    </row>
    <row r="53" spans="10:15" ht="12.75">
      <c r="J53" s="109"/>
      <c r="K53" s="109"/>
      <c r="L53" s="109"/>
      <c r="M53" s="109"/>
      <c r="N53" s="109"/>
      <c r="O53" s="92"/>
    </row>
    <row r="54" spans="10:15" ht="12.75">
      <c r="J54" s="109"/>
      <c r="K54" s="109"/>
      <c r="L54" s="109"/>
      <c r="M54" s="109"/>
      <c r="N54" s="109"/>
      <c r="O54" s="92"/>
    </row>
    <row r="55" spans="10:15" ht="12.75">
      <c r="J55" s="109"/>
      <c r="K55" s="109"/>
      <c r="L55" s="109"/>
      <c r="M55" s="109"/>
      <c r="N55" s="109"/>
      <c r="O55" s="92"/>
    </row>
    <row r="56" spans="10:14" ht="12.75">
      <c r="J56" s="109"/>
      <c r="K56" s="109"/>
      <c r="L56" s="109"/>
      <c r="M56" s="109"/>
      <c r="N56" s="109"/>
    </row>
    <row r="57" spans="10:14" ht="12.75">
      <c r="J57" s="109"/>
      <c r="K57" s="109"/>
      <c r="L57" s="109"/>
      <c r="M57" s="109"/>
      <c r="N57" s="109"/>
    </row>
    <row r="58" spans="10:14" ht="12.75">
      <c r="J58" s="109"/>
      <c r="K58" s="109"/>
      <c r="L58" s="109"/>
      <c r="M58" s="109"/>
      <c r="N58" s="109"/>
    </row>
    <row r="59" spans="10:14" ht="12.75">
      <c r="J59" s="109"/>
      <c r="K59" s="109"/>
      <c r="L59" s="109"/>
      <c r="M59" s="109"/>
      <c r="N59" s="109"/>
    </row>
    <row r="60" spans="10:14" ht="12.75">
      <c r="J60" s="109"/>
      <c r="K60" s="109"/>
      <c r="L60" s="109"/>
      <c r="M60" s="109"/>
      <c r="N60" s="109"/>
    </row>
    <row r="61" ht="12.75">
      <c r="J61" s="109"/>
    </row>
    <row r="62" ht="12.75">
      <c r="J62" s="109"/>
    </row>
    <row r="63" ht="12.75">
      <c r="J63" s="109"/>
    </row>
    <row r="64" ht="12.75">
      <c r="J64" s="109"/>
    </row>
    <row r="65" ht="12.75">
      <c r="J65" s="109"/>
    </row>
    <row r="66" ht="12.75">
      <c r="J66" s="109"/>
    </row>
    <row r="67" ht="12.75">
      <c r="J67" s="109"/>
    </row>
    <row r="68" ht="12.75">
      <c r="J68" s="109"/>
    </row>
    <row r="69" ht="12.75">
      <c r="J69" s="109"/>
    </row>
    <row r="70" ht="12.75">
      <c r="J70" s="109"/>
    </row>
    <row r="71" ht="12.75">
      <c r="J71" s="109"/>
    </row>
    <row r="72" ht="12.75">
      <c r="J72" s="109"/>
    </row>
    <row r="73" ht="12.75">
      <c r="J73" s="109"/>
    </row>
    <row r="74" ht="12.75">
      <c r="J74" s="109"/>
    </row>
    <row r="75" ht="12.75">
      <c r="J75" s="109"/>
    </row>
    <row r="76" ht="12.75">
      <c r="J76" s="109"/>
    </row>
    <row r="77" ht="12.75">
      <c r="J77" s="109"/>
    </row>
    <row r="78" ht="12.75">
      <c r="J78" s="109"/>
    </row>
    <row r="79" ht="12.75">
      <c r="J79" s="109"/>
    </row>
    <row r="80" ht="12.75">
      <c r="J80" s="109"/>
    </row>
  </sheetData>
  <sheetProtection/>
  <mergeCells count="14">
    <mergeCell ref="A22:N22"/>
    <mergeCell ref="G4:G5"/>
    <mergeCell ref="I4:I5"/>
    <mergeCell ref="J4:J5"/>
    <mergeCell ref="K4:N4"/>
    <mergeCell ref="P4:P5"/>
    <mergeCell ref="H4:H5"/>
    <mergeCell ref="Q4:Q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6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5" t="s">
        <v>87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9.5" customHeight="1">
      <c r="A2" s="176" t="s">
        <v>88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4" spans="1:11" ht="27.75" customHeight="1">
      <c r="A4" s="177" t="s">
        <v>0</v>
      </c>
      <c r="B4" s="171" t="s">
        <v>89</v>
      </c>
      <c r="C4" s="173" t="s">
        <v>90</v>
      </c>
      <c r="D4" s="171" t="s">
        <v>2</v>
      </c>
      <c r="E4" s="173" t="s">
        <v>106</v>
      </c>
      <c r="F4" s="171" t="s">
        <v>36</v>
      </c>
      <c r="G4" s="171" t="s">
        <v>108</v>
      </c>
      <c r="H4" s="169" t="s">
        <v>107</v>
      </c>
      <c r="I4" s="171" t="s">
        <v>91</v>
      </c>
      <c r="J4" s="121"/>
      <c r="K4" s="171" t="s">
        <v>91</v>
      </c>
    </row>
    <row r="5" spans="1:11" ht="44.25" customHeight="1">
      <c r="A5" s="177"/>
      <c r="B5" s="172"/>
      <c r="C5" s="174"/>
      <c r="D5" s="172"/>
      <c r="E5" s="174"/>
      <c r="F5" s="172"/>
      <c r="G5" s="172"/>
      <c r="H5" s="170"/>
      <c r="I5" s="172"/>
      <c r="J5" s="123"/>
      <c r="K5" s="172"/>
    </row>
    <row r="6" spans="1:11" ht="12.75">
      <c r="A6" s="124">
        <v>1</v>
      </c>
      <c r="B6" s="122">
        <v>2</v>
      </c>
      <c r="C6" s="123">
        <v>3</v>
      </c>
      <c r="D6" s="123"/>
      <c r="E6" s="123"/>
      <c r="F6" s="123"/>
      <c r="G6" s="123"/>
      <c r="H6" s="131"/>
      <c r="I6" s="123"/>
      <c r="J6" s="123"/>
      <c r="K6" s="122">
        <v>4</v>
      </c>
    </row>
    <row r="7" spans="1:11" ht="31.5" customHeight="1">
      <c r="A7" s="125" t="s">
        <v>92</v>
      </c>
      <c r="B7" s="126" t="s">
        <v>93</v>
      </c>
      <c r="C7" s="127" t="s">
        <v>5</v>
      </c>
      <c r="D7" s="127">
        <v>1.5</v>
      </c>
      <c r="E7" s="127" t="s">
        <v>109</v>
      </c>
      <c r="F7" s="129">
        <v>0</v>
      </c>
      <c r="G7" s="127">
        <f aca="true" t="shared" si="0" ref="G7:G13">1+0.302+1.563</f>
        <v>2.865</v>
      </c>
      <c r="H7" s="132">
        <v>1</v>
      </c>
      <c r="I7" s="133">
        <f>ROUND(D7*F7*G7*H7,0)</f>
        <v>0</v>
      </c>
      <c r="J7" s="130">
        <f>I7/K7</f>
        <v>0</v>
      </c>
      <c r="K7" s="128">
        <v>849</v>
      </c>
    </row>
    <row r="8" spans="1:11" ht="31.5" customHeight="1">
      <c r="A8" s="125" t="s">
        <v>94</v>
      </c>
      <c r="B8" s="126" t="s">
        <v>95</v>
      </c>
      <c r="C8" s="127" t="s">
        <v>5</v>
      </c>
      <c r="D8" s="127">
        <v>1.2</v>
      </c>
      <c r="E8" s="127" t="s">
        <v>109</v>
      </c>
      <c r="F8" s="129">
        <v>0</v>
      </c>
      <c r="G8" s="127">
        <f t="shared" si="0"/>
        <v>2.865</v>
      </c>
      <c r="H8" s="132">
        <v>1</v>
      </c>
      <c r="I8" s="133">
        <f aca="true" t="shared" si="1" ref="I8:I13">ROUND(D8*F8*G8*H8,0)</f>
        <v>0</v>
      </c>
      <c r="J8" s="130">
        <f aca="true" t="shared" si="2" ref="J8:J13">I8/K8</f>
        <v>0</v>
      </c>
      <c r="K8" s="128">
        <v>679</v>
      </c>
    </row>
    <row r="9" spans="1:11" ht="31.5" customHeight="1">
      <c r="A9" s="125" t="s">
        <v>96</v>
      </c>
      <c r="B9" s="126" t="s">
        <v>97</v>
      </c>
      <c r="C9" s="127" t="s">
        <v>5</v>
      </c>
      <c r="D9" s="127">
        <v>2.5</v>
      </c>
      <c r="E9" s="127" t="s">
        <v>109</v>
      </c>
      <c r="F9" s="129">
        <v>0</v>
      </c>
      <c r="G9" s="127">
        <f t="shared" si="0"/>
        <v>2.865</v>
      </c>
      <c r="H9" s="132">
        <v>1</v>
      </c>
      <c r="I9" s="133">
        <f t="shared" si="1"/>
        <v>0</v>
      </c>
      <c r="J9" s="130">
        <f t="shared" si="2"/>
        <v>0</v>
      </c>
      <c r="K9" s="128">
        <v>1414</v>
      </c>
    </row>
    <row r="10" spans="1:11" ht="31.5" customHeight="1">
      <c r="A10" s="125" t="s">
        <v>98</v>
      </c>
      <c r="B10" s="126" t="s">
        <v>99</v>
      </c>
      <c r="C10" s="127" t="s">
        <v>5</v>
      </c>
      <c r="D10" s="127">
        <v>10</v>
      </c>
      <c r="E10" s="127" t="s">
        <v>109</v>
      </c>
      <c r="F10" s="129">
        <v>0</v>
      </c>
      <c r="G10" s="127">
        <f t="shared" si="0"/>
        <v>2.865</v>
      </c>
      <c r="H10" s="132">
        <v>1</v>
      </c>
      <c r="I10" s="133">
        <f t="shared" si="1"/>
        <v>0</v>
      </c>
      <c r="J10" s="130">
        <f t="shared" si="2"/>
        <v>0</v>
      </c>
      <c r="K10" s="128">
        <v>5660</v>
      </c>
    </row>
    <row r="11" spans="1:11" ht="31.5" customHeight="1">
      <c r="A11" s="125" t="s">
        <v>100</v>
      </c>
      <c r="B11" s="126" t="s">
        <v>101</v>
      </c>
      <c r="C11" s="127" t="s">
        <v>5</v>
      </c>
      <c r="D11" s="127">
        <v>3</v>
      </c>
      <c r="E11" s="127" t="s">
        <v>109</v>
      </c>
      <c r="F11" s="129">
        <v>0</v>
      </c>
      <c r="G11" s="127">
        <f t="shared" si="0"/>
        <v>2.865</v>
      </c>
      <c r="H11" s="132">
        <v>1</v>
      </c>
      <c r="I11" s="133">
        <f t="shared" si="1"/>
        <v>0</v>
      </c>
      <c r="J11" s="130">
        <f t="shared" si="2"/>
        <v>0</v>
      </c>
      <c r="K11" s="128">
        <v>1698</v>
      </c>
    </row>
    <row r="12" spans="1:11" ht="31.5" customHeight="1">
      <c r="A12" s="125" t="s">
        <v>102</v>
      </c>
      <c r="B12" s="126" t="s">
        <v>103</v>
      </c>
      <c r="C12" s="127" t="s">
        <v>5</v>
      </c>
      <c r="D12" s="127">
        <v>6</v>
      </c>
      <c r="E12" s="127" t="s">
        <v>109</v>
      </c>
      <c r="F12" s="129">
        <v>0</v>
      </c>
      <c r="G12" s="127">
        <f t="shared" si="0"/>
        <v>2.865</v>
      </c>
      <c r="H12" s="132">
        <v>1</v>
      </c>
      <c r="I12" s="133">
        <f t="shared" si="1"/>
        <v>0</v>
      </c>
      <c r="J12" s="130">
        <f t="shared" si="2"/>
        <v>0</v>
      </c>
      <c r="K12" s="128">
        <v>3396</v>
      </c>
    </row>
    <row r="13" spans="1:11" ht="31.5" customHeight="1">
      <c r="A13" s="125" t="s">
        <v>104</v>
      </c>
      <c r="B13" s="126" t="s">
        <v>105</v>
      </c>
      <c r="C13" s="127" t="s">
        <v>5</v>
      </c>
      <c r="D13" s="127">
        <v>2.3</v>
      </c>
      <c r="E13" s="127" t="s">
        <v>109</v>
      </c>
      <c r="F13" s="129">
        <v>0</v>
      </c>
      <c r="G13" s="127">
        <f t="shared" si="0"/>
        <v>2.865</v>
      </c>
      <c r="H13" s="132">
        <v>1</v>
      </c>
      <c r="I13" s="133">
        <f t="shared" si="1"/>
        <v>0</v>
      </c>
      <c r="J13" s="130">
        <f t="shared" si="2"/>
        <v>0</v>
      </c>
      <c r="K13" s="128">
        <v>1301</v>
      </c>
    </row>
  </sheetData>
  <sheetProtection/>
  <mergeCells count="12">
    <mergeCell ref="D4:D5"/>
    <mergeCell ref="F4:F5"/>
    <mergeCell ref="H4:H5"/>
    <mergeCell ref="I4:I5"/>
    <mergeCell ref="E4:E5"/>
    <mergeCell ref="G4:G5"/>
    <mergeCell ref="A1:K1"/>
    <mergeCell ref="A2:K2"/>
    <mergeCell ref="A4:A5"/>
    <mergeCell ref="B4:B5"/>
    <mergeCell ref="C4:C5"/>
    <mergeCell ref="K4:K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6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75" t="s">
        <v>87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9.5" customHeight="1">
      <c r="A2" s="176" t="s">
        <v>112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4" spans="1:11" ht="27.75" customHeight="1">
      <c r="A4" s="177" t="s">
        <v>0</v>
      </c>
      <c r="B4" s="171" t="s">
        <v>89</v>
      </c>
      <c r="C4" s="173" t="s">
        <v>90</v>
      </c>
      <c r="D4" s="171" t="s">
        <v>2</v>
      </c>
      <c r="E4" s="173" t="s">
        <v>106</v>
      </c>
      <c r="F4" s="171" t="s">
        <v>36</v>
      </c>
      <c r="G4" s="171" t="s">
        <v>108</v>
      </c>
      <c r="H4" s="169" t="s">
        <v>107</v>
      </c>
      <c r="I4" s="171" t="s">
        <v>91</v>
      </c>
      <c r="J4" s="121"/>
      <c r="K4" s="171" t="s">
        <v>91</v>
      </c>
    </row>
    <row r="5" spans="1:11" ht="44.25" customHeight="1">
      <c r="A5" s="177"/>
      <c r="B5" s="172"/>
      <c r="C5" s="174"/>
      <c r="D5" s="172"/>
      <c r="E5" s="174"/>
      <c r="F5" s="172"/>
      <c r="G5" s="172"/>
      <c r="H5" s="170"/>
      <c r="I5" s="172"/>
      <c r="J5" s="123"/>
      <c r="K5" s="172"/>
    </row>
    <row r="6" spans="1:11" ht="12.75">
      <c r="A6" s="124">
        <v>1</v>
      </c>
      <c r="B6" s="122">
        <v>2</v>
      </c>
      <c r="C6" s="123">
        <v>3</v>
      </c>
      <c r="D6" s="123"/>
      <c r="E6" s="123"/>
      <c r="F6" s="123"/>
      <c r="G6" s="123"/>
      <c r="H6" s="131"/>
      <c r="I6" s="123"/>
      <c r="J6" s="123"/>
      <c r="K6" s="122">
        <v>4</v>
      </c>
    </row>
    <row r="7" spans="1:11" ht="67.5" customHeight="1">
      <c r="A7" s="125" t="s">
        <v>110</v>
      </c>
      <c r="B7" s="126" t="s">
        <v>111</v>
      </c>
      <c r="C7" s="127" t="s">
        <v>5</v>
      </c>
      <c r="D7" s="127">
        <v>24.2</v>
      </c>
      <c r="E7" s="127" t="s">
        <v>113</v>
      </c>
      <c r="F7" s="129">
        <v>0</v>
      </c>
      <c r="G7" s="127">
        <f>1+0.302+1.563</f>
        <v>2.865</v>
      </c>
      <c r="H7" s="132">
        <v>1</v>
      </c>
      <c r="I7" s="133">
        <f>ROUND(D7*F7*G7*H7,0)</f>
        <v>0</v>
      </c>
      <c r="J7" s="130">
        <f>I7/K7</f>
        <v>0</v>
      </c>
      <c r="K7" s="128">
        <v>12770</v>
      </c>
    </row>
  </sheetData>
  <sheetProtection/>
  <mergeCells count="12">
    <mergeCell ref="E4:E5"/>
    <mergeCell ref="F4:F5"/>
    <mergeCell ref="G4:G5"/>
    <mergeCell ref="H4:H5"/>
    <mergeCell ref="I4:I5"/>
    <mergeCell ref="K4:K5"/>
    <mergeCell ref="A1:K1"/>
    <mergeCell ref="A2:K2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6" customWidth="1"/>
    <col min="2" max="2" width="45.00390625" style="16" customWidth="1"/>
    <col min="3" max="3" width="9.421875" style="16" customWidth="1"/>
    <col min="4" max="4" width="9.140625" style="16" hidden="1" customWidth="1"/>
    <col min="5" max="8" width="9.57421875" style="16" hidden="1" customWidth="1"/>
    <col min="9" max="9" width="10.57421875" style="16" customWidth="1"/>
    <col min="10" max="12" width="11.57421875" style="16" customWidth="1"/>
    <col min="13" max="13" width="2.421875" style="16" customWidth="1"/>
    <col min="14" max="14" width="5.57421875" style="16" customWidth="1"/>
    <col min="15" max="15" width="9.140625" style="16" customWidth="1"/>
    <col min="16" max="16" width="5.140625" style="16" customWidth="1"/>
    <col min="17" max="17" width="12.7109375" style="16" customWidth="1"/>
    <col min="18" max="16384" width="9.140625" style="16" customWidth="1"/>
  </cols>
  <sheetData>
    <row r="1" ht="17.25" customHeight="1"/>
    <row r="2" ht="27.75" customHeight="1">
      <c r="A2" s="67"/>
    </row>
    <row r="3" spans="1:13" s="78" customFormat="1" ht="41.25" customHeight="1">
      <c r="A3" s="77" t="s">
        <v>82</v>
      </c>
      <c r="B3" s="6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7" ht="104.25" customHeight="1">
      <c r="A4" s="22" t="s">
        <v>0</v>
      </c>
      <c r="B4" s="22" t="s">
        <v>1</v>
      </c>
      <c r="C4" s="22" t="s">
        <v>6</v>
      </c>
      <c r="D4" s="22" t="s">
        <v>2</v>
      </c>
      <c r="E4" s="22" t="s">
        <v>3</v>
      </c>
      <c r="F4" s="79" t="s">
        <v>36</v>
      </c>
      <c r="G4" s="79" t="s">
        <v>37</v>
      </c>
      <c r="H4" s="79" t="s">
        <v>77</v>
      </c>
      <c r="I4" s="80" t="s">
        <v>7</v>
      </c>
      <c r="J4" s="22" t="s">
        <v>20</v>
      </c>
      <c r="K4" s="22" t="s">
        <v>34</v>
      </c>
      <c r="L4" s="22" t="s">
        <v>35</v>
      </c>
      <c r="M4" s="23"/>
      <c r="N4" s="26" t="s">
        <v>21</v>
      </c>
      <c r="O4" s="20" t="s">
        <v>7</v>
      </c>
      <c r="P4" s="20" t="s">
        <v>21</v>
      </c>
      <c r="Q4" s="20" t="s">
        <v>20</v>
      </c>
    </row>
    <row r="5" spans="1:17" ht="12.75">
      <c r="A5" s="81">
        <v>1</v>
      </c>
      <c r="B5" s="81">
        <v>2</v>
      </c>
      <c r="C5" s="81">
        <v>3</v>
      </c>
      <c r="D5" s="81"/>
      <c r="E5" s="81"/>
      <c r="F5" s="21"/>
      <c r="G5" s="21"/>
      <c r="H5" s="21"/>
      <c r="I5" s="81">
        <v>4</v>
      </c>
      <c r="J5" s="81">
        <v>5</v>
      </c>
      <c r="K5" s="81">
        <v>6</v>
      </c>
      <c r="L5" s="81">
        <v>7</v>
      </c>
      <c r="M5" s="82"/>
      <c r="N5" s="83"/>
      <c r="O5" s="83"/>
      <c r="P5" s="83"/>
      <c r="Q5" s="83"/>
    </row>
    <row r="6" spans="1:21" ht="39.75" customHeight="1">
      <c r="A6" s="37" t="s">
        <v>84</v>
      </c>
      <c r="B6" s="38" t="s">
        <v>52</v>
      </c>
      <c r="C6" s="39" t="s">
        <v>5</v>
      </c>
      <c r="D6" s="39">
        <v>2.5</v>
      </c>
      <c r="E6" s="39" t="s">
        <v>4</v>
      </c>
      <c r="F6" s="44">
        <v>0</v>
      </c>
      <c r="G6" s="39">
        <f>1+0.302+2.65</f>
        <v>3.952</v>
      </c>
      <c r="H6" s="84">
        <v>0.12</v>
      </c>
      <c r="I6" s="85">
        <f>D6*F6*G6*(1+H6)</f>
        <v>0</v>
      </c>
      <c r="J6" s="64"/>
      <c r="K6" s="64"/>
      <c r="L6" s="64"/>
      <c r="M6" s="86"/>
      <c r="N6" s="87">
        <f>I6/O6</f>
        <v>0</v>
      </c>
      <c r="O6" s="88">
        <v>1849.129164670051</v>
      </c>
      <c r="P6" s="87"/>
      <c r="Q6" s="87"/>
      <c r="S6" s="89"/>
      <c r="T6" s="76"/>
      <c r="U6" s="76"/>
    </row>
    <row r="7" spans="1:14" ht="37.5" customHeight="1">
      <c r="A7" s="65" t="s">
        <v>29</v>
      </c>
      <c r="B7" s="90"/>
      <c r="C7" s="12"/>
      <c r="D7" s="12"/>
      <c r="E7" s="12"/>
      <c r="F7" s="12"/>
      <c r="G7" s="12"/>
      <c r="H7" s="12"/>
      <c r="I7" s="91"/>
      <c r="J7" s="91"/>
      <c r="K7" s="91"/>
      <c r="L7" s="12"/>
      <c r="M7" s="12"/>
      <c r="N7" s="91"/>
    </row>
    <row r="8" spans="1:14" ht="19.5" customHeight="1">
      <c r="A8" s="178" t="s">
        <v>83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</row>
    <row r="9" spans="1:13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2022-12-16T04:39:09Z</cp:lastPrinted>
  <dcterms:created xsi:type="dcterms:W3CDTF">1999-09-16T07:04:41Z</dcterms:created>
  <dcterms:modified xsi:type="dcterms:W3CDTF">2022-12-16T04:39:44Z</dcterms:modified>
  <cp:category/>
  <cp:version/>
  <cp:contentType/>
  <cp:contentStatus/>
</cp:coreProperties>
</file>